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autoCompressPictures="0"/>
  <mc:AlternateContent xmlns:mc="http://schemas.openxmlformats.org/markup-compatibility/2006">
    <mc:Choice Requires="x15">
      <x15ac:absPath xmlns:x15ac="http://schemas.microsoft.com/office/spreadsheetml/2010/11/ac" url="C:\Users\Maeve\Dropbox\HCR\UNHCR - WASH UNIT\WASH KAP Deployment kit drafts\Module 1- Prepare\"/>
    </mc:Choice>
  </mc:AlternateContent>
  <bookViews>
    <workbookView xWindow="984" yWindow="0" windowWidth="28596" windowHeight="17460" tabRatio="558"/>
  </bookViews>
  <sheets>
    <sheet name="Introduction" sheetId="6" r:id="rId1"/>
    <sheet name="XLS_Overview" sheetId="11" r:id="rId2"/>
    <sheet name="Instructions" sheetId="16" r:id="rId3"/>
    <sheet name="survey" sheetId="8" r:id="rId4"/>
    <sheet name="choices" sheetId="9" r:id="rId5"/>
    <sheet name="settings" sheetId="3" r:id="rId6"/>
    <sheet name="troubleshooting (coming soon)" sheetId="12" state="hidden" r:id="rId7"/>
    <sheet name="META" sheetId="17" state="hidden" r:id="rId8"/>
  </sheets>
  <definedNames>
    <definedName name="_xlnm._FilterDatabase" localSheetId="4" hidden="1">choices!$A$1:$F$563</definedName>
    <definedName name="_xlnm._FilterDatabase" localSheetId="3" hidden="1">survey!$A$1:$W$181</definedName>
    <definedName name="inst_adapt_msg_1">Instructions!$B$10</definedName>
    <definedName name="inst_adapt_msg_2">Instructions!$B$12</definedName>
    <definedName name="inst_adapt_msg_3">Instructions!$B$14</definedName>
    <definedName name="inst_adapt_title_1">Instructions!$B$9</definedName>
    <definedName name="inst_add_msg_1">Instructions!$B$53</definedName>
    <definedName name="inst_add_msg_2">Instructions!$B$54</definedName>
    <definedName name="inst_add_msg_3">Instructions!$B$55</definedName>
    <definedName name="inst_add_title_1">Instructions!$B$52</definedName>
    <definedName name="inst_app_title_1">Instructions!$B$57</definedName>
    <definedName name="inst_appearance_msg_1">Instructions!$B$58</definedName>
    <definedName name="inst_genset_msg_1">Instructions!$B$96</definedName>
    <definedName name="inst_genset_msg_2">Instructions!$B$97</definedName>
    <definedName name="inst_genset_msg_3">Instructions!$B$98</definedName>
    <definedName name="inst_genset_msg_4">Instructions!$B$100</definedName>
    <definedName name="inst_genset_msg_5">Instructions!$B$101</definedName>
    <definedName name="inst_genset_msg_6">Instructions!$B$102</definedName>
    <definedName name="inst_genset_msg_7">Instructions!$B$103</definedName>
    <definedName name="inst_genset_msg_8">Instructions!$B$104</definedName>
    <definedName name="inst_genset_title_1">Instructions!$B$95</definedName>
    <definedName name="inst_geo_msg_1">Instructions!$B$21</definedName>
    <definedName name="inst_geo_msg_10">Instructions!$B$37</definedName>
    <definedName name="inst_geo_msg_11">Instructions!$B$38</definedName>
    <definedName name="inst_geo_msg_12">Instructions!$B$39</definedName>
    <definedName name="inst_geo_msg_13">Instructions!$B$40</definedName>
    <definedName name="inst_geo_msg_14">Instructions!$B$41</definedName>
    <definedName name="inst_geo_msg_15">Instructions!$B$42</definedName>
    <definedName name="inst_geo_msg_16">Instructions!$B$43</definedName>
    <definedName name="inst_geo_msg_17">Instructions!$B$44</definedName>
    <definedName name="inst_geo_msg_2">Instructions!$B$23</definedName>
    <definedName name="inst_geo_msg_3">Instructions!$B$24</definedName>
    <definedName name="inst_geo_msg_4">Instructions!$B$26</definedName>
    <definedName name="inst_geo_msg_5">Instructions!$B$27</definedName>
    <definedName name="inst_geo_msg_6">Instructions!$B$29</definedName>
    <definedName name="inst_geo_msg_7">Instructions!$B$31</definedName>
    <definedName name="inst_geo_msg_8">Instructions!$B$33</definedName>
    <definedName name="inst_geo_msg_9">Instructions!$B$35</definedName>
    <definedName name="inst_geo_title_1">Instructions!$B$20</definedName>
    <definedName name="inst_get_msg_1">Instructions!$B$3</definedName>
    <definedName name="inst_get_msg_2">Instructions!$B$4</definedName>
    <definedName name="inst_get_msg_3">Instructions!$B$5</definedName>
    <definedName name="inst_get_msg_4">Instructions!$B$7</definedName>
    <definedName name="inst_get_msg_5">Instructions!$B$8</definedName>
    <definedName name="inst_get_title_1">Instructions!$B$2</definedName>
    <definedName name="inst_lang_msg_1">Instructions!$B$17</definedName>
    <definedName name="inst_lang_title_1">Instructions!$B$16</definedName>
    <definedName name="inst_opt_msg_1">Instructions!$B$47</definedName>
    <definedName name="inst_opt_msg_2">Instructions!$B$49</definedName>
    <definedName name="inst_opt_msg_3">Instructions!$B$50</definedName>
    <definedName name="inst_opt_title_1">Instructions!$B$46</definedName>
    <definedName name="inst_prep_msg_1">Instructions!$B$87</definedName>
    <definedName name="inst_prep_msg_2">Instructions!$B$88</definedName>
    <definedName name="inst_prep_msg_3">Instructions!$B$90</definedName>
    <definedName name="inst_prep_msg_4">Instructions!$B$91</definedName>
    <definedName name="inst_prep_msg_5">Instructions!$B$92</definedName>
    <definedName name="inst_prep_msg_6">Instructions!$B$93</definedName>
    <definedName name="inst_prep_title_1">Instructions!$B$86</definedName>
    <definedName name="inst_test_msg_1">Instructions!$B$108</definedName>
    <definedName name="inst_test_msg_2">Instructions!$B$109</definedName>
    <definedName name="inst_test_title_1">Instructions!$B$107</definedName>
    <definedName name="intro_aim_msg1">Introduction!$B$9</definedName>
    <definedName name="intro_aim_msg2">Introduction!$B$10</definedName>
    <definedName name="intro_aim_msg3">Introduction!$B$11</definedName>
    <definedName name="intro_aim_sectiontitle">Introduction!$B$8</definedName>
    <definedName name="intro_maintitle">Introduction!$B$3</definedName>
    <definedName name="intro_overview_msg_1">Introduction!$B$14</definedName>
    <definedName name="intro_overview_msg_2">Introduction!$B$15</definedName>
    <definedName name="intro_overview_msg_3">Introduction!$B$16</definedName>
    <definedName name="intro_overview_msg_4">Introduction!$B$17</definedName>
    <definedName name="intro_overview_msg_6">Introduction!$B$19</definedName>
    <definedName name="intro_overview_sectiontitle">Introduction!$B$13</definedName>
    <definedName name="over_app_msg_1">XLS_Overview!$B$64</definedName>
    <definedName name="over_app_msg_2">XLS_Overview!$B$65</definedName>
    <definedName name="over_app_msg_3">XLS_Overview!$B$66</definedName>
    <definedName name="over_app_msg_4">XLS_Overview!$B$67</definedName>
    <definedName name="over_calc_desc_1">XLS_Overview!$C$58</definedName>
    <definedName name="over_calc_msg_1">XLS_Overview!$B$57</definedName>
    <definedName name="over_calc_msg_2">XLS_Overview!$B$58</definedName>
    <definedName name="over_calc_msg_3">XLS_Overview!$B$59</definedName>
    <definedName name="over_calc_msg_4">XLS_Overview!$B$60</definedName>
    <definedName name="over_calc_msg_5">XLS_Overview!$B$61</definedName>
    <definedName name="over_cond_desc_1">XLS_Overview!$C$48</definedName>
    <definedName name="over_cond_desc_2">XLS_Overview!$C$49</definedName>
    <definedName name="over_cond_desc_3">XLS_Overview!$C$50</definedName>
    <definedName name="over_cond_desc_4">XLS_Overview!$C$51</definedName>
    <definedName name="over_cond_desc_6">XLS_Overview!$B$53</definedName>
    <definedName name="over_cond_desc_7">XLS_Overview!$B$54</definedName>
    <definedName name="over_cond_msg_1">XLS_Overview!$B$47</definedName>
    <definedName name="over_cond_msg_2">XLS_Overview!$B$48</definedName>
    <definedName name="over_cond_msg_3">XLS_Overview!$B$49</definedName>
    <definedName name="over_cond_msg_4">XLS_Overview!$B$50</definedName>
    <definedName name="over_cond_msg_5">XLS_Overview!$B$51</definedName>
    <definedName name="over_const_desc_1">XLS_Overview!$C$40</definedName>
    <definedName name="over_const_desc_2">XLS_Overview!$C$41</definedName>
    <definedName name="over_const_desc_3">XLS_Overview!$C$42</definedName>
    <definedName name="over_const_msg_1">XLS_Overview!$B$39</definedName>
    <definedName name="over_const_msg_2">XLS_Overview!$B$40</definedName>
    <definedName name="over_const_msg_3">XLS_Overview!$B$41</definedName>
    <definedName name="over_const_msg_4">XLS_Overview!$B$42</definedName>
    <definedName name="over_const_msg_5">XLS_Overview!$B$43</definedName>
    <definedName name="over_const_msg_6">XLS_Overview!$B$44</definedName>
    <definedName name="over_far_maintitle">XLS_Overview!$B$69</definedName>
    <definedName name="over_far_msg_1">XLS_Overview!$B$70</definedName>
    <definedName name="over_far_subtitle_1">XLS_Overview!$B$71</definedName>
    <definedName name="over_far_subtitle_2">XLS_Overview!$B$74</definedName>
    <definedName name="over_gen_maintitle">XLS_Overview!$B$1</definedName>
    <definedName name="over_gen_role_desc_1">XLS_Overview!$C$20</definedName>
    <definedName name="over_gen_role_desc_10">XLS_Overview!$C$29</definedName>
    <definedName name="over_gen_role_desc_11">XLS_Overview!$C$30</definedName>
    <definedName name="over_gen_role_desc_12">XLS_Overview!$C$31</definedName>
    <definedName name="over_gen_role_desc_13">XLS_Overview!$C$32</definedName>
    <definedName name="over_gen_role_desc_14">XLS_Overview!$C$33</definedName>
    <definedName name="over_gen_role_desc_15">XLS_Overview!$C$34</definedName>
    <definedName name="over_gen_role_desc_2">XLS_Overview!$C$21</definedName>
    <definedName name="over_gen_role_desc_3">XLS_Overview!$C$22</definedName>
    <definedName name="over_gen_role_desc_4">XLS_Overview!$C$23</definedName>
    <definedName name="over_gen_role_desc_5">XLS_Overview!$C$24</definedName>
    <definedName name="over_gen_role_desc_6">XLS_Overview!$C$25</definedName>
    <definedName name="over_gen_role_desc_7">XLS_Overview!$C$26</definedName>
    <definedName name="over_gen_role_desc_8">XLS_Overview!$C$27</definedName>
    <definedName name="over_gen_role_desc_9">XLS_Overview!$C$28</definedName>
    <definedName name="over_gen_role_msg_1">XLS_Overview!$B$20</definedName>
    <definedName name="over_gen_role_msg_10">XLS_Overview!$B$29</definedName>
    <definedName name="over_gen_role_msg_11">XLS_Overview!$B$30</definedName>
    <definedName name="over_gen_role_msg_12">XLS_Overview!$B$31</definedName>
    <definedName name="over_gen_role_msg_13">XLS_Overview!$B$32</definedName>
    <definedName name="over_gen_role_msg_14">XLS_Overview!$B$33</definedName>
    <definedName name="over_gen_role_msg_15">XLS_Overview!$B$34</definedName>
    <definedName name="over_gen_role_msg_2">XLS_Overview!$B$21</definedName>
    <definedName name="over_gen_role_msg_3">XLS_Overview!$B$22</definedName>
    <definedName name="over_gen_role_msg_4">XLS_Overview!$B$23</definedName>
    <definedName name="over_gen_role_msg_5">XLS_Overview!$B$24</definedName>
    <definedName name="over_gen_role_msg_6">XLS_Overview!$B$25</definedName>
    <definedName name="over_gen_role_msg_7">XLS_Overview!$B$26</definedName>
    <definedName name="over_gen_role_msg_8">XLS_Overview!$B$27</definedName>
    <definedName name="over_gen_role_msg_9">XLS_Overview!$B$28</definedName>
    <definedName name="over_gen_subtitle_1">XLS_Overview!$B$3</definedName>
    <definedName name="over_gen_subtitle_2">XLS_Overview!$B$19</definedName>
    <definedName name="over_gen_type_def_1">XLS_Overview!$C$4</definedName>
    <definedName name="over_gen_type_def_10">XLS_Overview!$C$13</definedName>
    <definedName name="over_gen_type_def_11">XLS_Overview!$C$14</definedName>
    <definedName name="over_gen_type_def_12">XLS_Overview!$C$15</definedName>
    <definedName name="over_gen_type_def_13">XLS_Overview!$C$16</definedName>
    <definedName name="over_gen_type_def_14">XLS_Overview!$C$17</definedName>
    <definedName name="over_gen_type_def_2">XLS_Overview!$C$5</definedName>
    <definedName name="over_gen_type_def_3">XLS_Overview!$C$6</definedName>
    <definedName name="over_gen_type_def_4">XLS_Overview!$C$7</definedName>
    <definedName name="over_gen_type_def_5">XLS_Overview!$C$8</definedName>
    <definedName name="over_gen_type_def_6">XLS_Overview!$C$9</definedName>
    <definedName name="over_gen_type_def_7">XLS_Overview!$C$10</definedName>
    <definedName name="over_gen_type_def_8">XLS_Overview!$C$11</definedName>
    <definedName name="over_gen_type_def_9">XLS_Overview!$C$12</definedName>
    <definedName name="over_gen_type_msg_1">XLS_Overview!$B$4</definedName>
    <definedName name="over_gen_type_msg_10">XLS_Overview!$B$13</definedName>
    <definedName name="over_gen_type_msg_11">XLS_Overview!$B$14</definedName>
    <definedName name="over_gen_type_msg_12">XLS_Overview!$B$15</definedName>
    <definedName name="over_gen_type_msg_13">XLS_Overview!$B$16</definedName>
    <definedName name="over_gen_type_msg_14">XLS_Overview!$B$17</definedName>
    <definedName name="over_gen_type_msg_2">XLS_Overview!$B$5</definedName>
    <definedName name="over_gen_type_msg_3">XLS_Overview!$B$6</definedName>
    <definedName name="over_gen_type_msg_4">XLS_Overview!$B$7</definedName>
    <definedName name="over_gen_type_msg_5">XLS_Overview!$B$8</definedName>
    <definedName name="over_gen_type_msg_6">XLS_Overview!$B$9</definedName>
    <definedName name="over_gen_type_msg_7">XLS_Overview!$B$10</definedName>
    <definedName name="over_gen_type_msg_8">XLS_Overview!$B$11</definedName>
    <definedName name="over_gen_type_msg_9">XLS_Overview!$B$12</definedName>
    <definedName name="over_gen_type_subtitle_1">XLS_Overview!$B$3</definedName>
    <definedName name="over_grp_msg_1">XLS_Overview!$B$72</definedName>
    <definedName name="over_rpt_msg_1">XLS_Overview!$B$75</definedName>
    <definedName name="over_settings_maintitle">XLS_Overview!$B$36</definedName>
    <definedName name="over_settings_msg_1">XLS_Overview!$B$37</definedName>
    <definedName name="over_settings_subtitle_1">XLS_Overview!$B$38</definedName>
    <definedName name="over_settings_subtitle_2">XLS_Overview!$B$46</definedName>
    <definedName name="over_settings_subtitle_3">XLS_Overview!$B$56</definedName>
    <definedName name="over_settings_subtitle_4">XLS_Overview!$B$63</definedName>
    <definedName name="over_type_subtitle_1">XLS_Overview!$B$3</definedName>
    <definedName name="sl_language">Introduction!$B$6</definedName>
  </definedNames>
  <calcPr calcId="152511" concurrentCalc="0"/>
  <extLs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C21" i="11" l="1"/>
  <c r="B24" i="11"/>
  <c r="B23" i="11"/>
  <c r="B26" i="11"/>
  <c r="C26" i="11"/>
  <c r="B12" i="16"/>
  <c r="B5" i="16"/>
  <c r="B4" i="16"/>
  <c r="B3" i="6"/>
  <c r="B8" i="6"/>
  <c r="B9" i="6"/>
  <c r="B10" i="6"/>
  <c r="B11" i="6"/>
  <c r="B13" i="6"/>
  <c r="B14" i="6"/>
  <c r="B15" i="6"/>
  <c r="B16" i="6"/>
  <c r="B17" i="6"/>
  <c r="B19" i="6"/>
  <c r="B6" i="16"/>
  <c r="B7" i="16"/>
  <c r="B58" i="16"/>
  <c r="B17" i="16"/>
  <c r="B72" i="11"/>
  <c r="B50" i="11"/>
  <c r="B39" i="11"/>
  <c r="B83" i="16"/>
  <c r="B81" i="16"/>
  <c r="B77" i="16"/>
  <c r="B71" i="16"/>
  <c r="B79" i="16"/>
  <c r="B75" i="16"/>
  <c r="B73" i="16"/>
  <c r="B69" i="16"/>
  <c r="B60" i="16"/>
  <c r="B66" i="16"/>
  <c r="B64" i="16"/>
  <c r="B62" i="16"/>
  <c r="B57" i="16"/>
  <c r="B3" i="11"/>
  <c r="B63" i="11"/>
  <c r="B56" i="11"/>
  <c r="B46" i="11"/>
  <c r="B38" i="11"/>
  <c r="B37" i="11"/>
  <c r="B36" i="11"/>
  <c r="B75" i="11"/>
  <c r="C12" i="11"/>
  <c r="C11" i="11"/>
  <c r="C10" i="11"/>
  <c r="C9" i="11"/>
  <c r="C8" i="11"/>
  <c r="C7" i="11"/>
  <c r="C6" i="11"/>
  <c r="C5" i="11"/>
  <c r="C17" i="11"/>
  <c r="C16" i="11"/>
  <c r="C15" i="11"/>
  <c r="C14" i="11"/>
  <c r="C13" i="11"/>
  <c r="C4" i="11"/>
  <c r="B19" i="11"/>
  <c r="C28" i="11"/>
  <c r="C27" i="11"/>
  <c r="C25" i="11"/>
  <c r="C24" i="11"/>
  <c r="C23" i="11"/>
  <c r="C22" i="11"/>
  <c r="C34" i="11"/>
  <c r="C33" i="11"/>
  <c r="C32" i="11"/>
  <c r="C31" i="11"/>
  <c r="C30" i="11"/>
  <c r="C29" i="11"/>
  <c r="C20" i="11"/>
  <c r="B1" i="11"/>
  <c r="B74" i="11"/>
  <c r="B71" i="11"/>
  <c r="B70" i="11"/>
  <c r="B69" i="11"/>
  <c r="B44" i="11"/>
  <c r="B43" i="11"/>
  <c r="B42" i="11"/>
  <c r="B41" i="11"/>
  <c r="B40" i="11"/>
  <c r="C42" i="11"/>
  <c r="C41" i="11"/>
  <c r="C40" i="11"/>
  <c r="B51" i="11"/>
  <c r="B49" i="11"/>
  <c r="B48" i="11"/>
  <c r="B47" i="11"/>
  <c r="B54" i="11"/>
  <c r="B53" i="11"/>
  <c r="C51" i="11"/>
  <c r="C50" i="11"/>
  <c r="C49" i="11"/>
  <c r="C48" i="11"/>
  <c r="B61" i="11"/>
  <c r="B60" i="11"/>
  <c r="B59" i="11"/>
  <c r="B58" i="11"/>
  <c r="B57" i="11"/>
  <c r="C58" i="11"/>
  <c r="B67" i="11"/>
  <c r="B66" i="11"/>
  <c r="B65" i="11"/>
  <c r="B64" i="11"/>
  <c r="B107" i="16"/>
  <c r="B109" i="16"/>
  <c r="B108" i="16"/>
  <c r="B86" i="16"/>
  <c r="B93" i="16"/>
  <c r="B92" i="16"/>
  <c r="B91" i="16"/>
  <c r="B90" i="16"/>
  <c r="B88" i="16"/>
  <c r="B87" i="16"/>
  <c r="B46" i="16"/>
  <c r="B50" i="16"/>
  <c r="B49" i="16"/>
  <c r="B47" i="16"/>
  <c r="B16" i="16"/>
  <c r="B2" i="16"/>
  <c r="B8" i="16"/>
  <c r="B3" i="16"/>
  <c r="B20" i="16"/>
  <c r="B35" i="16"/>
  <c r="B33" i="16"/>
  <c r="B31" i="16"/>
  <c r="B29" i="16"/>
  <c r="B27" i="16"/>
  <c r="B26" i="16"/>
  <c r="B24" i="16"/>
  <c r="B23" i="16"/>
  <c r="B44" i="16"/>
  <c r="B43" i="16"/>
  <c r="B42" i="16"/>
  <c r="B41" i="16"/>
  <c r="B40" i="16"/>
  <c r="B39" i="16"/>
  <c r="B38" i="16"/>
  <c r="B37" i="16"/>
  <c r="B21" i="16"/>
  <c r="B95" i="16"/>
  <c r="B104" i="16"/>
  <c r="B103" i="16"/>
  <c r="B101" i="16"/>
  <c r="B100" i="16"/>
  <c r="B98" i="16"/>
  <c r="B97" i="16"/>
  <c r="B96" i="16"/>
  <c r="B52" i="16"/>
  <c r="B55" i="16"/>
  <c r="B54" i="16"/>
  <c r="B53" i="16"/>
  <c r="B9" i="16"/>
  <c r="B14" i="16"/>
  <c r="B10" i="16"/>
  <c r="F11" i="17"/>
  <c r="F12" i="17"/>
  <c r="F13" i="17"/>
  <c r="F14" i="17"/>
  <c r="F15" i="17"/>
  <c r="F16" i="17"/>
  <c r="F17" i="17"/>
  <c r="F18" i="17"/>
  <c r="F19" i="17"/>
  <c r="F20" i="17"/>
  <c r="F21" i="17"/>
  <c r="F22" i="17"/>
  <c r="F23" i="17"/>
  <c r="F24" i="17"/>
  <c r="F25" i="17"/>
  <c r="F26" i="17"/>
  <c r="F27" i="17"/>
  <c r="F28" i="17"/>
  <c r="F29" i="17"/>
  <c r="F30" i="17"/>
  <c r="F31" i="17"/>
  <c r="F32" i="17"/>
  <c r="F33" i="17"/>
  <c r="F34" i="17"/>
  <c r="F35" i="17"/>
  <c r="F36" i="17"/>
  <c r="F37" i="17"/>
  <c r="F38" i="17"/>
  <c r="F39" i="17"/>
  <c r="F40" i="17"/>
  <c r="F41" i="17"/>
  <c r="F42" i="17"/>
  <c r="F43" i="17"/>
  <c r="F44" i="17"/>
  <c r="F45" i="17"/>
  <c r="F46" i="17"/>
  <c r="F47" i="17"/>
  <c r="F48" i="17"/>
  <c r="F49" i="17"/>
  <c r="F50" i="17"/>
  <c r="F51" i="17"/>
  <c r="F52" i="17"/>
  <c r="F53" i="17"/>
  <c r="F54" i="17"/>
  <c r="F55" i="17"/>
  <c r="F56" i="17"/>
  <c r="F57" i="17"/>
  <c r="F58" i="17"/>
  <c r="F59" i="17"/>
  <c r="F60" i="17"/>
  <c r="F61" i="17"/>
  <c r="F62" i="17"/>
  <c r="F63" i="17"/>
  <c r="F64" i="17"/>
  <c r="F65" i="17"/>
  <c r="F66" i="17"/>
  <c r="F67" i="17"/>
  <c r="F68" i="17"/>
  <c r="F69" i="17"/>
  <c r="F70" i="17"/>
  <c r="F71" i="17"/>
  <c r="F72" i="17"/>
  <c r="F73" i="17"/>
  <c r="F74" i="17"/>
  <c r="F75" i="17"/>
  <c r="F76" i="17"/>
  <c r="F77" i="17"/>
  <c r="F78" i="17"/>
  <c r="F79" i="17"/>
  <c r="F80" i="17"/>
  <c r="F81" i="17"/>
  <c r="F82" i="17"/>
  <c r="F83" i="17"/>
  <c r="F84" i="17"/>
  <c r="F85" i="17"/>
  <c r="F86" i="17"/>
  <c r="F87" i="17"/>
  <c r="F88" i="17"/>
  <c r="F89" i="17"/>
  <c r="F90" i="17"/>
  <c r="F91" i="17"/>
  <c r="F92" i="17"/>
  <c r="F93" i="17"/>
  <c r="F94" i="17"/>
  <c r="F95" i="17"/>
  <c r="F96" i="17"/>
  <c r="F97" i="17"/>
  <c r="F98" i="17"/>
  <c r="F99" i="17"/>
  <c r="F100" i="17"/>
  <c r="F101" i="17"/>
  <c r="F102" i="17"/>
  <c r="F103" i="17"/>
  <c r="F104" i="17"/>
  <c r="F105" i="17"/>
  <c r="F106" i="17"/>
  <c r="F107" i="17"/>
  <c r="F108" i="17"/>
  <c r="F109" i="17"/>
  <c r="F110" i="17"/>
  <c r="F111" i="17"/>
  <c r="F112" i="17"/>
  <c r="F113" i="17"/>
  <c r="F114" i="17"/>
  <c r="F115" i="17"/>
  <c r="F116" i="17"/>
  <c r="F117" i="17"/>
  <c r="F118" i="17"/>
  <c r="F119" i="17"/>
  <c r="F120" i="17"/>
  <c r="F121" i="17"/>
  <c r="F122" i="17"/>
  <c r="F123" i="17"/>
  <c r="F124" i="17"/>
  <c r="F125" i="17"/>
  <c r="F126" i="17"/>
  <c r="F127" i="17"/>
  <c r="F128" i="17"/>
  <c r="F129" i="17"/>
  <c r="F130" i="17"/>
  <c r="F131" i="17"/>
  <c r="F132" i="17"/>
  <c r="F133" i="17"/>
  <c r="F134" i="17"/>
  <c r="F135" i="17"/>
  <c r="F136" i="17"/>
  <c r="F137" i="17"/>
  <c r="F138" i="17"/>
  <c r="F139" i="17"/>
  <c r="F140" i="17"/>
  <c r="F141" i="17"/>
  <c r="F142" i="17"/>
  <c r="F143" i="17"/>
  <c r="F144" i="17"/>
  <c r="F145" i="17"/>
  <c r="F146" i="17"/>
  <c r="F147" i="17"/>
  <c r="F148" i="17"/>
  <c r="F149" i="17"/>
  <c r="F150" i="17"/>
  <c r="F151" i="17"/>
  <c r="F152" i="17"/>
  <c r="F153" i="17"/>
  <c r="F154" i="17"/>
  <c r="F155" i="17"/>
  <c r="F156" i="17"/>
  <c r="F157" i="17"/>
  <c r="F158" i="17"/>
  <c r="F159" i="17"/>
  <c r="F160" i="17"/>
  <c r="F161" i="17"/>
  <c r="F162" i="17"/>
  <c r="F163" i="17"/>
  <c r="F164" i="17"/>
  <c r="F165" i="17"/>
  <c r="F166" i="17"/>
  <c r="F167" i="17"/>
  <c r="F168" i="17"/>
  <c r="F169" i="17"/>
  <c r="F170" i="17"/>
  <c r="F171" i="17"/>
  <c r="F172" i="17"/>
  <c r="F173" i="17"/>
  <c r="F174" i="17"/>
  <c r="F175" i="17"/>
  <c r="F176" i="17"/>
  <c r="F177" i="17"/>
  <c r="F178" i="17"/>
  <c r="F179" i="17"/>
  <c r="F180" i="17"/>
  <c r="F181" i="17"/>
  <c r="F182" i="17"/>
  <c r="F183" i="17"/>
  <c r="F184" i="17"/>
  <c r="F185" i="17"/>
  <c r="F186" i="17"/>
  <c r="G171" i="17"/>
  <c r="G54" i="17"/>
  <c r="G29" i="17"/>
  <c r="G164" i="17"/>
  <c r="G124" i="17"/>
  <c r="G28" i="17"/>
  <c r="G57" i="17"/>
  <c r="G173" i="17"/>
  <c r="G112" i="17"/>
  <c r="G113" i="17"/>
  <c r="G151" i="17"/>
  <c r="G68" i="17"/>
  <c r="G78" i="17"/>
  <c r="G116" i="17"/>
  <c r="G178" i="17"/>
  <c r="G59" i="17"/>
  <c r="G90" i="17"/>
  <c r="G20" i="17"/>
  <c r="G47" i="17"/>
  <c r="G40" i="17"/>
  <c r="G104" i="17"/>
  <c r="G77" i="17"/>
  <c r="G106" i="17"/>
  <c r="G43" i="17"/>
  <c r="G48" i="17"/>
  <c r="G26" i="17"/>
  <c r="G121" i="17"/>
  <c r="G163" i="17"/>
  <c r="G170" i="17"/>
  <c r="G97" i="17"/>
  <c r="G183" i="17"/>
  <c r="G105" i="17"/>
  <c r="G31" i="17"/>
  <c r="G179" i="17"/>
  <c r="G126" i="17"/>
  <c r="G111" i="17"/>
  <c r="G96" i="17"/>
  <c r="G21" i="17"/>
  <c r="G11" i="17"/>
  <c r="G145" i="17"/>
  <c r="G19" i="17"/>
  <c r="G149" i="17"/>
  <c r="G99" i="17"/>
  <c r="G87" i="17"/>
  <c r="G135" i="17"/>
  <c r="G93" i="17"/>
  <c r="G67" i="17"/>
  <c r="G56" i="17"/>
  <c r="G14" i="17"/>
  <c r="G137" i="17"/>
  <c r="G132" i="17"/>
  <c r="G32" i="17"/>
  <c r="G52" i="17"/>
  <c r="G102" i="17"/>
  <c r="G69" i="17"/>
  <c r="G161" i="17"/>
  <c r="G60" i="17"/>
  <c r="G100" i="17"/>
  <c r="G182" i="17"/>
  <c r="G127" i="17"/>
  <c r="G154" i="17"/>
  <c r="G123" i="17"/>
  <c r="G115" i="17"/>
  <c r="G25" i="17"/>
  <c r="G162" i="17"/>
  <c r="G174" i="17"/>
  <c r="G46" i="17"/>
  <c r="G141" i="17"/>
  <c r="G64" i="17"/>
  <c r="G169" i="17"/>
  <c r="G55" i="17"/>
  <c r="G24" i="17"/>
  <c r="G49" i="17"/>
  <c r="G159" i="17"/>
  <c r="G27" i="17"/>
  <c r="G91" i="17"/>
  <c r="G12" i="17"/>
  <c r="G167" i="17"/>
  <c r="G61" i="17"/>
  <c r="G157" i="17"/>
  <c r="G85" i="17"/>
  <c r="G180" i="17"/>
  <c r="G41" i="17"/>
  <c r="G79" i="17"/>
  <c r="G109" i="17"/>
  <c r="G130" i="17"/>
  <c r="G139" i="17"/>
  <c r="G23" i="17"/>
  <c r="G39" i="17"/>
  <c r="G181" i="17"/>
  <c r="G131" i="17"/>
  <c r="G176" i="17"/>
  <c r="G152" i="17"/>
  <c r="G136" i="17"/>
  <c r="G51" i="17"/>
  <c r="G84" i="17"/>
  <c r="G120" i="17"/>
  <c r="G66" i="17"/>
  <c r="G156" i="17"/>
  <c r="G80" i="17"/>
  <c r="G128" i="17"/>
  <c r="G144" i="17"/>
  <c r="G158" i="17"/>
  <c r="G36" i="17"/>
  <c r="G133" i="17"/>
  <c r="G94" i="17"/>
  <c r="G83" i="17"/>
  <c r="G18" i="17"/>
  <c r="G110" i="17"/>
  <c r="G88" i="17"/>
  <c r="G119" i="17"/>
  <c r="G155" i="17"/>
  <c r="G148" i="17"/>
  <c r="G186" i="17"/>
  <c r="G72" i="17"/>
  <c r="G44" i="17"/>
  <c r="G122" i="17"/>
  <c r="G17" i="17"/>
  <c r="G150" i="17"/>
  <c r="G134" i="17"/>
  <c r="G35" i="17"/>
  <c r="G175" i="17"/>
  <c r="G22" i="17"/>
  <c r="G86" i="17"/>
  <c r="G37" i="17"/>
  <c r="G70" i="17"/>
  <c r="G165" i="17"/>
  <c r="G138" i="17"/>
  <c r="G160" i="17"/>
  <c r="G166" i="17"/>
  <c r="G114" i="17"/>
  <c r="G81" i="17"/>
  <c r="G147" i="17"/>
  <c r="G62" i="17"/>
  <c r="G117" i="17"/>
  <c r="G101" i="17"/>
  <c r="G16" i="17"/>
  <c r="G65" i="17"/>
  <c r="G73" i="17"/>
  <c r="G34" i="17"/>
  <c r="G92" i="17"/>
  <c r="G177" i="17"/>
  <c r="G98" i="17"/>
  <c r="G38" i="17"/>
  <c r="G63" i="17"/>
  <c r="G50" i="17"/>
  <c r="G74" i="17"/>
  <c r="G118" i="17"/>
  <c r="G142" i="17"/>
  <c r="G75" i="17"/>
  <c r="G95" i="17"/>
  <c r="G125" i="17"/>
  <c r="G30" i="17"/>
  <c r="G103" i="17"/>
  <c r="G89" i="17"/>
  <c r="G71" i="17"/>
  <c r="G153" i="17"/>
  <c r="G53" i="17"/>
  <c r="G58" i="17"/>
  <c r="G15" i="17"/>
  <c r="G45" i="17"/>
  <c r="G76" i="17"/>
  <c r="G146" i="17"/>
  <c r="G42" i="17"/>
  <c r="G185" i="17"/>
  <c r="G33" i="17"/>
  <c r="G107" i="17"/>
  <c r="G82" i="17"/>
  <c r="G13" i="17"/>
  <c r="G143" i="17"/>
  <c r="G140" i="17"/>
  <c r="G172" i="17"/>
  <c r="G184" i="17"/>
  <c r="G129" i="17"/>
  <c r="G168" i="17"/>
  <c r="G108" i="17"/>
</calcChain>
</file>

<file path=xl/sharedStrings.xml><?xml version="1.0" encoding="utf-8"?>
<sst xmlns="http://schemas.openxmlformats.org/spreadsheetml/2006/main" count="5478" uniqueCount="2407">
  <si>
    <t>Standardised WASH KAP Survey</t>
  </si>
  <si>
    <t>Select language / Choix de la langue</t>
  </si>
  <si>
    <t>Français</t>
  </si>
  <si>
    <t>text</t>
  </si>
  <si>
    <t>integer</t>
  </si>
  <si>
    <t>decimal</t>
  </si>
  <si>
    <t>select_one [options]</t>
  </si>
  <si>
    <t>select_multiple [options]</t>
  </si>
  <si>
    <t>note</t>
  </si>
  <si>
    <t>geopoint</t>
  </si>
  <si>
    <t>image</t>
  </si>
  <si>
    <t>barcode</t>
  </si>
  <si>
    <t>date</t>
  </si>
  <si>
    <t>datetime</t>
  </si>
  <si>
    <t>audio</t>
  </si>
  <si>
    <t>video</t>
  </si>
  <si>
    <t>calculate</t>
  </si>
  <si>
    <t>Columns</t>
  </si>
  <si>
    <t>type</t>
  </si>
  <si>
    <t>name</t>
  </si>
  <si>
    <t>label::English</t>
  </si>
  <si>
    <t>hint::English</t>
  </si>
  <si>
    <t>constraint</t>
  </si>
  <si>
    <t>constraint_message::English</t>
  </si>
  <si>
    <t>calculation</t>
  </si>
  <si>
    <t>relevant</t>
  </si>
  <si>
    <t>repeat_count</t>
  </si>
  <si>
    <t>choice_filter</t>
  </si>
  <si>
    <t>appearance</t>
  </si>
  <si>
    <t>required</t>
  </si>
  <si>
    <t>media::image</t>
  </si>
  <si>
    <t>analysis</t>
  </si>
  <si>
    <t>${LITRE} * ${JOURNEY}</t>
  </si>
  <si>
    <t>Exemples</t>
  </si>
  <si>
    <t>no-calendar</t>
  </si>
  <si>
    <t>liste de champs</t>
  </si>
  <si>
    <t>label::Français</t>
  </si>
  <si>
    <t>hint::Français</t>
  </si>
  <si>
    <t>constraint_message::Français</t>
  </si>
  <si>
    <t>required_message::English</t>
  </si>
  <si>
    <t>required_message::Français</t>
  </si>
  <si>
    <t>Comments for modification and adaptation of the form : English</t>
  </si>
  <si>
    <t>INTRODUCTION</t>
  </si>
  <si>
    <t>begin group</t>
  </si>
  <si>
    <t>gI</t>
  </si>
  <si>
    <t>gINTRODUCTION</t>
  </si>
  <si>
    <t>deviceid</t>
  </si>
  <si>
    <t>DeviceID</t>
  </si>
  <si>
    <t>username</t>
  </si>
  <si>
    <t>start</t>
  </si>
  <si>
    <t>TimeStartRecorded</t>
  </si>
  <si>
    <t>end</t>
  </si>
  <si>
    <t>TimeEndRecorded</t>
  </si>
  <si>
    <t>SURVDATE</t>
  </si>
  <si>
    <t>I.1. Date of Interview</t>
  </si>
  <si>
    <t>I.1. Date de l'entretien</t>
  </si>
  <si>
    <t>.&lt;= today()</t>
  </si>
  <si>
    <t>The date of interview cannot be in the future</t>
  </si>
  <si>
    <t>La date de l'entrevue ne peut pas être dans le futur</t>
  </si>
  <si>
    <t>yes</t>
  </si>
  <si>
    <t>This question requires an answer</t>
  </si>
  <si>
    <t>Une réponse à cette question est obligatoire</t>
  </si>
  <si>
    <t>D</t>
  </si>
  <si>
    <t>select_one camp</t>
  </si>
  <si>
    <t>CAMP</t>
  </si>
  <si>
    <t>I.2. Tick the camp in which you conduct this survey</t>
  </si>
  <si>
    <t>I.2. Sélectionner le camp dans lequel vous effectuez l'enquête</t>
  </si>
  <si>
    <t>ZONE</t>
  </si>
  <si>
    <t>I.3. Zone</t>
  </si>
  <si>
    <t>.&gt;0 and .&lt;10</t>
  </si>
  <si>
    <t>The number you have typed is outside the expected range (1-10)</t>
  </si>
  <si>
    <t>Le numéro que vous avez entré est en dehors de la plage attendue (1-10)</t>
  </si>
  <si>
    <t>BLOCK</t>
  </si>
  <si>
    <t>I.4. Block</t>
  </si>
  <si>
    <t>I.4. Bloc</t>
  </si>
  <si>
    <t>SECTION</t>
  </si>
  <si>
    <t>I.5. Section</t>
  </si>
  <si>
    <t>CLUSTER</t>
  </si>
  <si>
    <t>I.5a Cluster</t>
  </si>
  <si>
    <t>I.5a Grappe</t>
  </si>
  <si>
    <t>.&gt;0 and .&lt;50</t>
  </si>
  <si>
    <t>The number you have typed is outside the expected range (1-50)</t>
  </si>
  <si>
    <t>Le numéro que vous avez entré est en dehors de la plage attendue (1-50)</t>
  </si>
  <si>
    <t>GPS</t>
  </si>
  <si>
    <t>I.6. Please take a GPS reading (it will work better if you are outside)</t>
  </si>
  <si>
    <t>I.6. Prenez un point GPS (cela fonctionnera mieux à l'extérieur)</t>
  </si>
  <si>
    <t>TEAM</t>
  </si>
  <si>
    <t>I.7. Team number</t>
  </si>
  <si>
    <t>I.7. Identifiant de l’équipe</t>
  </si>
  <si>
    <t>select_one enumerator</t>
  </si>
  <si>
    <t>ENUMERATOR</t>
  </si>
  <si>
    <t>I.8. Enumerator name</t>
  </si>
  <si>
    <t>I.8. Nom de la personne recueillant les données</t>
  </si>
  <si>
    <t>ENUMERATOROTH</t>
  </si>
  <si>
    <t>I.8. If other, please specify.</t>
  </si>
  <si>
    <t>I.8. Si autre, veuillez préciser:</t>
  </si>
  <si>
    <t>selected(${ENUMERATOR},'96')</t>
  </si>
  <si>
    <t>HH</t>
  </si>
  <si>
    <t>I.9. Household number</t>
  </si>
  <si>
    <t>I.9. Numéro du ménage:</t>
  </si>
  <si>
    <t>.&gt;0</t>
  </si>
  <si>
    <t>end group</t>
  </si>
  <si>
    <t>CONSENT / ACCORD</t>
  </si>
  <si>
    <t>select_one yesnoabsent</t>
  </si>
  <si>
    <t>WSCONST</t>
  </si>
  <si>
    <t>A.1. Did the household give its consent to be interviewed?</t>
  </si>
  <si>
    <t>A.1. Le ménage a-t-il donné son consentement pour l'entretien?</t>
  </si>
  <si>
    <t>A. GENERAL INFORMATION AND DEMOGRAPHICS / INFORMATIONS GENERALES ET DEMOGRAPHIQUES</t>
  </si>
  <si>
    <t>gSURVEY</t>
  </si>
  <si>
    <t>selected(${WSCONST},'1')</t>
  </si>
  <si>
    <t>gDEM</t>
  </si>
  <si>
    <t>A. GENERAL INFORMATION AND DEMOGRAPHICS</t>
  </si>
  <si>
    <t>A. INFORMATIONS GENERALES ET DEMOGRAPHIQUES</t>
  </si>
  <si>
    <t/>
  </si>
  <si>
    <t>nDEMOGRAPHICS</t>
  </si>
  <si>
    <t>select_one sex</t>
  </si>
  <si>
    <t>RESPONDENTSEX</t>
  </si>
  <si>
    <t>A.2. Sex of the respondent</t>
  </si>
  <si>
    <t>A.2. Sexe du répondant</t>
  </si>
  <si>
    <t>1=2</t>
  </si>
  <si>
    <t>optional</t>
  </si>
  <si>
    <t>HHSIZE</t>
  </si>
  <si>
    <t>A.3.a. How many people slept in this house last night ?</t>
  </si>
  <si>
    <t>A.3.a. Combien de gens vivent et ont dormi ici la nuit dernière?</t>
  </si>
  <si>
    <t xml:space="preserve">The number you have typed is outside the expected range </t>
  </si>
  <si>
    <t>Le numéro que vous avez entré est en dehors de la plage attendue</t>
  </si>
  <si>
    <t>CHHHSIZE</t>
  </si>
  <si>
    <t>A.3.b. How many children less than 5 years old live and slept in this house last night ?</t>
  </si>
  <si>
    <t>A.3.b. Combien d'enfants de moins de 5 ans vivent et ont dormi ici la nuit dernière?</t>
  </si>
  <si>
    <t>.&lt;${HHSIZE} and .&gt;=0</t>
  </si>
  <si>
    <t>The number of children must be inferior to the overall household size</t>
  </si>
  <si>
    <t>Le nombre d'enfants doit être inférieure au nombre de membres ménages</t>
  </si>
  <si>
    <t>select_one yesno</t>
  </si>
  <si>
    <t>DISABELDERS</t>
  </si>
  <si>
    <t>A.4. Are there any persons with disabilities and / or elders in this household?</t>
  </si>
  <si>
    <t>A.4. Y a-t-il des personnes agées ou handicapées dans ce ménage?</t>
  </si>
  <si>
    <t>C U V</t>
  </si>
  <si>
    <t>select_one countryoriginISO3166</t>
  </si>
  <si>
    <t>COUNTRYOFORIGIN</t>
  </si>
  <si>
    <t>A.5. Please tell me what your country of origin is:</t>
  </si>
  <si>
    <t xml:space="preserve">A.5. Quel est votre pays d’origine ? </t>
  </si>
  <si>
    <t>minimal</t>
  </si>
  <si>
    <t>COUNTRYOFORIGINOTH</t>
  </si>
  <si>
    <t>A.5. If other, please specify:</t>
  </si>
  <si>
    <t>A.5. Si autre, veuillez préciser:</t>
  </si>
  <si>
    <t>selected(${COUNTRYOFORIGIN},'96')</t>
  </si>
  <si>
    <t>B. WATER COLLECTION AND STORAGE / COLLECTE ET STOCKAGE DE L'EAU</t>
  </si>
  <si>
    <t>gWATERCOL</t>
  </si>
  <si>
    <t>B. WATER COLLECTION AND STORAGE</t>
  </si>
  <si>
    <t>B. COLLECTE ET STOCKAGE D'EAU</t>
  </si>
  <si>
    <t>nWATERCOLLECTION</t>
  </si>
  <si>
    <t>gSOURCE</t>
  </si>
  <si>
    <t>select_one source</t>
  </si>
  <si>
    <t>ASource_1</t>
  </si>
  <si>
    <t>B.1.a. What is the principal source of drinking water for members of your household?</t>
  </si>
  <si>
    <t>DO NOT PROMPT; CONSIDER WATER FOR DRINKING, COOKING, BATHING, PERSONAL HYGIENE, LAUNDRY AND CLEANING ONLY - NOT FOR NON-DOMESTIC USE</t>
  </si>
  <si>
    <t xml:space="preserve">B.1.a. Quelle est la source principale d’eau potable pour les membres du ménage? </t>
  </si>
  <si>
    <t>NE PAS LISTER LES RÉPONSES. CONSIDÉREZ UNIQUEMENT L'EAU DE BOISSON, POUR LA CUISINE, LE BAIN, L'HYGIÈNE PERSONNELLE, LA LESSIVE ET LE MÉNAGE</t>
  </si>
  <si>
    <t>.!='0'</t>
  </si>
  <si>
    <t>There must be a primary water source.</t>
  </si>
  <si>
    <t>Il doit y avoir une source d'eau primaire.</t>
  </si>
  <si>
    <t>C U V R</t>
  </si>
  <si>
    <t>A_Source1_Oth</t>
  </si>
  <si>
    <t>B.1.a. If other, please specify</t>
  </si>
  <si>
    <t>B.1.a. Si autre, veuillez préciser:</t>
  </si>
  <si>
    <t>(selected(${ASource_1},'96') or selected(${ASource_2},'96'))</t>
  </si>
  <si>
    <t>select_one sourcesecondary</t>
  </si>
  <si>
    <t>ASource_2</t>
  </si>
  <si>
    <t>B.1.b. Aside from this main source, what is the second most used source of drinking water for members of your household?</t>
  </si>
  <si>
    <t>B.1.b. A part cette source principale, quelle est la deuxième source d’eau potable la plus utilisée par votre ménage ?</t>
  </si>
  <si>
    <t>NE PAS LISTER LES RÉPONSES. CONSIDÉREZ UNIQUEMENT L'EAU DE BOISSON, POUR LA CUISINE, LE BAIN OU L'HYGIÈNE PERSONNELLE, LA LESSIVE ET LE MÉNAGE</t>
  </si>
  <si>
    <t>1=2 and not(selected(${ASource_1},'98'))</t>
  </si>
  <si>
    <t>name != ${ASource_1}</t>
  </si>
  <si>
    <t>SOURCEOTHERACT</t>
  </si>
  <si>
    <t xml:space="preserve">B.2. What sources of water do you use for other activities (non-drinking water: animal water, gardening, bricks, etc.)? </t>
  </si>
  <si>
    <t>DO NOT PROMPT</t>
  </si>
  <si>
    <t xml:space="preserve">B.2. A quelles sources d’eau allez-vous chercher l’eau utilisée pour les autres activités (eau pour les animaux, le jardinage ou la construction) ? </t>
  </si>
  <si>
    <t>NE PAS LISTER LES RÉPONSES</t>
  </si>
  <si>
    <t>CONTAINERNOTE</t>
  </si>
  <si>
    <t>Please request the respondent to show you all the containers that they have  before you ask the following set of questions.</t>
  </si>
  <si>
    <t>Demander au répondant de vous montrer tous les récipients qu'il a avant de lui poser les questions suivantes.</t>
  </si>
  <si>
    <t>CONTAINER</t>
  </si>
  <si>
    <t>B.3. How many containers do you have to COLLECT and STORE drinking water for your house?</t>
  </si>
  <si>
    <t>B.3. Combien de récipients avez-vous pour COLLECTER et STOCKER l'eau potable dans votre maison?</t>
  </si>
  <si>
    <t>.&gt;=0 and .&lt;=25</t>
  </si>
  <si>
    <t>The number you have typed is outside the expected range (0-25)</t>
  </si>
  <si>
    <t>Le numéro que vous avez entré est en dehors de la plage attendue (0-25)</t>
  </si>
  <si>
    <t>begin repeat</t>
  </si>
  <si>
    <t>gHHWLOOP</t>
  </si>
  <si>
    <t>B.3. Please show me all of them one by one. Enumerator: Record one by one</t>
  </si>
  <si>
    <t>DO NOT INCLUDE BROKEN, LEAKING OR NON FUNCTIONNAL RECIPIENTS</t>
  </si>
  <si>
    <t xml:space="preserve">B.3. Merci de me les montrer un par un. Enquêteur:Enregistrer les un par un. </t>
  </si>
  <si>
    <t>NE PAS INCLURE LES RÉCIPIENTS CASSÉS, FUYANTS OU NON FONCTIONNELS</t>
  </si>
  <si>
    <t>${CONTAINER}</t>
  </si>
  <si>
    <t>CONTNUMBER</t>
  </si>
  <si>
    <t>position(${gHHWLOOP})</t>
  </si>
  <si>
    <t>select_one container</t>
  </si>
  <si>
    <t>CONTAINERTYPE</t>
  </si>
  <si>
    <t>B3.a. OBSERVATION: What is the type of container # ${CONTNUMBER}?</t>
  </si>
  <si>
    <t>DO NOT ASK THIS QUESTION ALOUD, OBSERVE AND RECORD THE ANSWER</t>
  </si>
  <si>
    <t>B.3.a. OBSERVATION: Type du récipient # ${CONTNUMBER}?</t>
  </si>
  <si>
    <t>NE PAS POSER LA QUESTION VERBALEMENT - OBSERVER ET NOTER LA RÉPONSE</t>
  </si>
  <si>
    <t>LITER</t>
  </si>
  <si>
    <t>B3.b. OBSERVATION: What is the volume of container # ${CONTNUMBER}?</t>
  </si>
  <si>
    <t>ENTER THE AMOUNT OF LITRES THIS CONTAINER CAN HOLD TO THE NEAREST 0.5</t>
  </si>
  <si>
    <t>B.3.b. OBSERVATION: Capacité en litres du récipient # ${CONTNUMBER}?</t>
  </si>
  <si>
    <t>RENSEIGNER LA QUANTITÉ QUE PEUT CONTENIR LE RÉCIPIENT ARRONDI AU 0.5 LE PLUS PROCHE</t>
  </si>
  <si>
    <t>.&gt;=0.5 and .&lt;=300.00</t>
  </si>
  <si>
    <t>The number you have typed is outside the expected range (0.5-300)</t>
  </si>
  <si>
    <t>Le numéro que vous avez entré est en dehors de la plage attendue (0.5-300)</t>
  </si>
  <si>
    <t>select_one yesnodk</t>
  </si>
  <si>
    <t>CONTAINERPROTECTED</t>
  </si>
  <si>
    <t>B3.c. OBSERVATION: Is container # ${CONTNUMBER} protected?</t>
  </si>
  <si>
    <t>OBSERVATION: A CONTAINER IS CONSIDERED PROTECTED WHEN IT IS COVERED</t>
  </si>
  <si>
    <t>B.3.c. OBSERVATION: Le récipient # ${CONTNUMBER} est-il protégé?</t>
  </si>
  <si>
    <t>UN RÉCIPIENT EST CONSIDERE PROTÉGÉ QUAND IL EST COUVERT</t>
  </si>
  <si>
    <t>NUMTRIPS</t>
  </si>
  <si>
    <t>B3.d. Number of journeys made with container # ${CONTNUMBER} for the collecting of POTABLE water YESTERDAY? This includes all water collected morning, afternoon, and evening</t>
  </si>
  <si>
    <t>PLEASE ENTER "0" IF YOU DID NOT FILL IT YESTERDAY</t>
  </si>
  <si>
    <t>B.3.d. Nombre de trajets effectués HIER avec le récipient # ${CONTNUMBER} pour collecter et stocker l'eau POTABLE ? Cela comprend l'eau collectée le matin, l'après midi et le soir.</t>
  </si>
  <si>
    <t>MERCI DE RENSEIGNER "0" SI VOUS NE L'AVEZ PAS REMPLI HIER</t>
  </si>
  <si>
    <t>.&gt;=0 and .&lt;=10</t>
  </si>
  <si>
    <t>The number you have typed is outside the expected range (0-10)</t>
  </si>
  <si>
    <t>Le numéro que vous avez entré est en dehors de la plage attendue (0-10)</t>
  </si>
  <si>
    <t>xVolCollectedPotable</t>
  </si>
  <si>
    <t>if((selected(${ASource_1},'1') or selected(${ASource_1},'2') or selected(${ASource_1},'3') or selected(${ASource_1},'5') or selected(${ASource_1},'10') or selected(${ASource_1},'11') or selected(${ASource_1},'12')),${LITER}*${NUMTRIPS},'0')</t>
  </si>
  <si>
    <t>xVolCollectedPotableProtected</t>
  </si>
  <si>
    <t>if(((selected(${ASource_1},'1') or selected(${ASource_1},'2') or selected(${ASource_1},'3') or selected(${ASource_1},'5') or selected(${ASource_1},'10') or selected(${ASource_1},'11') or selected(${ASource_1},'12')) and selected(${CONTAINERPROTECTED},'1')),${LITER}*${NUMTRIPS},'0')</t>
  </si>
  <si>
    <t>xVolCollectedAll</t>
  </si>
  <si>
    <t>${LITER}*${NUMTRIPS}</t>
  </si>
  <si>
    <t>xVolStorage</t>
  </si>
  <si>
    <t>if((selected(${CONTAINERPROTECTED},'1')),${LITER},'0')</t>
  </si>
  <si>
    <t>end repeat</t>
  </si>
  <si>
    <t>xTotVolCollectedPotable</t>
  </si>
  <si>
    <t>if(sum(${xVolCollectedPotable})&gt;0,sum(${xVolCollectedPotable}),0)</t>
  </si>
  <si>
    <t>xTotVolCollectedPotableProtected</t>
  </si>
  <si>
    <t>if(sum(${xVolCollectedPotableProtected})&gt;0,sum(${xVolCollectedPotableProtected}),0)</t>
  </si>
  <si>
    <t>xTotVolCollectedAll</t>
  </si>
  <si>
    <t>if(sum(${xVolCollectedAll})&gt;0,sum(${xVolCollectedAll}),0)</t>
  </si>
  <si>
    <t>xTotVolStorage</t>
  </si>
  <si>
    <t>if(sum(${xVolStorage})&gt;0,sum(${xVolStorage}),0)</t>
  </si>
  <si>
    <t>xAvgVolCollectedPotable</t>
  </si>
  <si>
    <t>if(sum(${xTotVolCollectedPotable})&gt;0,int((sum(${xTotVolCollectedPotable}) div ${HHSIZE})*10) div 10,0)</t>
  </si>
  <si>
    <t>xAvgVolCollectedPotableProtected</t>
  </si>
  <si>
    <t>if(sum(${xTotVolCollectedPotableProtected})&gt;0,int((sum(${xTotVolCollectedPotableProtected}) div ${HHSIZE})*10) div 10,0)</t>
  </si>
  <si>
    <t>xAvgVolCollectedAll</t>
  </si>
  <si>
    <t>if(sum(${xTotVolCollectedAll})&gt;0,int((sum(${xTotVolCollectedAll}) div ${HHSIZE})*10) div 10,0)</t>
  </si>
  <si>
    <t>xAvgVolStorage</t>
  </si>
  <si>
    <t>if(sum(${xTotVolStorage})&gt;0,int((sum(${xTotVolStorage}) div ${HHSIZE})*10) div 10,0)</t>
  </si>
  <si>
    <t>TEMPNOTE</t>
  </si>
  <si>
    <t>[TEMPORARY NOTE FOR VALIDATION]
*Total quantity potable water*: ${xTotVolCollectedPotable}L, *Total quantity potable and protected water*: ${xTotVolCollectedPotableProtected}L, *Total quantity transported water*: ${xTotVolCollectedAll}L, *Total quantity storable water*: ${xTotVolStorage}L.</t>
  </si>
  <si>
    <t>[NOTE TEMPORAIRE POUR VALIDATION] *Quantité totale eau potable*: ${xTotVolCollectedPotable}L, *Quantité totale eau potable et protégée*: ${xTotVolCollectedPotableProtected}L , *Quantité totale eau transportée*: ${xTotVolCollectedAll}L, *Quantité totale eau stockée*: ${xTotVolStorage}L.</t>
  </si>
  <si>
    <t>TEMPNOTE2</t>
  </si>
  <si>
    <t>[TEMPORARY NOTE FOR VALIDATION] 
*Average quantity potable water*: ${xAvgVolCollectedPotable}L, *Average quantity potable and protected water*: ${xAvgVolCollectedPotableProtected}L, *Average quantity transported water*: ${xAvgVolCollectedAll}L, *Average quantity storable water*: ${xAvgVolStorage}L.</t>
  </si>
  <si>
    <t>[NOTE TEMPORAIRE POUR VALIDATION] *Moyenne eau potable*: ${xAvgVolCollectedPotable}L, *Moyenne eau potable et protegée*: ${xAvgVolCollectedPotableProtected}L, *Moyenne eau transportée*: ${xAvgVolCollectedAll}L, *Moyenne eau stockée*: ${xAvgVolStorage}L.</t>
  </si>
  <si>
    <t>WATPREMISES</t>
  </si>
  <si>
    <t>B.4.a. Is there a water source available directly on the premises (in the courtyard, close to the house)?</t>
  </si>
  <si>
    <t>B.4.a. Y a-t-il une source d'eau directement sur votre terrain (dans la cour ou proche de la maison)?</t>
  </si>
  <si>
    <t>TIMEWATER</t>
  </si>
  <si>
    <t>B.4.b. How long does it take to go one direction to get water?</t>
  </si>
  <si>
    <t>IN MINUTES (ON THE WAY TO THE SOURCE, NOT THE WAY BACK. NOT INCLUDING THE TIME SPENT SOCIALIZING)</t>
  </si>
  <si>
    <t xml:space="preserve">B.4.b. Combien de temps de marche vous faut-il pour vous rendre au point d’eau? </t>
  </si>
  <si>
    <t>EN MINUTES. TEMPS DE MARCHE SEULEMENT (SANS COMPTER LE TEMPS PASSÉ À SOCIALISER)</t>
  </si>
  <si>
    <t>.&gt;=0</t>
  </si>
  <si>
    <t>The number you have typed is outside the expected range</t>
  </si>
  <si>
    <t>1=2 and selected(${WATPREMISES},'0')</t>
  </si>
  <si>
    <t>XDistToWaterPointMeters</t>
  </si>
  <si>
    <t>${TIMEWATER}*80</t>
  </si>
  <si>
    <t>ndistance</t>
  </si>
  <si>
    <t>The distance to closest water point is therefore evaluated to be about ${XDistToWaterPointMeters}m.</t>
  </si>
  <si>
    <t>PLEASE MODIFY YOUR PREVIOUS ANSWER IF THIS DOES NOT SEEM CORRECT</t>
  </si>
  <si>
    <t xml:space="preserve"> La distance du point d'eau est donc d'environ ${XDistToWaterPointMeters}m</t>
  </si>
  <si>
    <t>REVOIR LA SAISIE DU TEMPS DE MARCHE SI CE CHIFFRE NE VOUS SEMBLE PAS CORRECT.</t>
  </si>
  <si>
    <t>WATERNEEEDSCOVERED</t>
  </si>
  <si>
    <t>B.5.a. Do you collect enough water to meet all your households needs?</t>
  </si>
  <si>
    <t>THIS DOES NOT INCLUDE ANIMAL USE, BRICKMAKING, AGRICULTURE, GARDENING, ETC.</t>
  </si>
  <si>
    <t>B.5.a. Collectez-vous suffisamment d’eau pour remplir tous les besoins de votre ménage ?</t>
  </si>
  <si>
    <t>NE PAS PRENDRE PAS EN COMPTE L'EAU POUR LES ANIMAUX, LA CONSTRUCTION DE BRIQUES, L’AGRICULTURE, LE JARDINAGE, ETC.</t>
  </si>
  <si>
    <t>select_one whynotenough</t>
  </si>
  <si>
    <t>REASONNOTCOVERED</t>
  </si>
  <si>
    <t>B.5.b. Why not?</t>
  </si>
  <si>
    <t>DO NOT PROMPT; SELECT THE MAIN REASON ONLY</t>
  </si>
  <si>
    <t>B.5.b. Pourquoi n'est ce pas le cas?</t>
  </si>
  <si>
    <t>NE PAS LISTER LES RÉPONSES POSSIBLES; SÉLECTIONNER UNIQUEMENT LA RAISON PRINCIPALE</t>
  </si>
  <si>
    <t>1=2 and selected(${WATERNEEEDSCOVERED},'0')</t>
  </si>
  <si>
    <t>UNSAFEWATER</t>
  </si>
  <si>
    <t>B.6. Did you drink water directly from the river or canal (or any source of surface water) within the last 7 days?</t>
  </si>
  <si>
    <t> FOR EXAMPLE, YOU MAY HAVE DRANK WATER FROM THE RIVER OR CANAL (OR ANY SOURCE OF SURFACE WATER) WHEN YOU WERE AWAY FROM YOUR HOME</t>
  </si>
  <si>
    <t xml:space="preserve">B.6. Avez-vous bu de l’eau directement de la rivière (ou de toute autre source d’eau de surface) dans les derniers 7 jours ? </t>
  </si>
  <si>
    <t>PAR EXEMPLE, VOUS POURRIEZ AVOIR BU DE L’EAU DE RIVIÈRE LORSQUE VOUS ÉTIEZ LOIN DE VOTRE MÉNAGE</t>
  </si>
  <si>
    <t>select_one watercollector</t>
  </si>
  <si>
    <t>WATERCOLLECTOR</t>
  </si>
  <si>
    <t>B.7. Who usually collects water for your household?</t>
  </si>
  <si>
    <t xml:space="preserve">B.7. Qui va habituellement chercher l’eau pour votre ménage ? </t>
  </si>
  <si>
    <t>select_one paywater</t>
  </si>
  <si>
    <t>PAYFORWATER</t>
  </si>
  <si>
    <t>B.8.a. Do you pay for your drinking water?</t>
  </si>
  <si>
    <t xml:space="preserve">B.8.a. Devez-vous payer pour l’eau potable ? </t>
  </si>
  <si>
    <t>gPAY</t>
  </si>
  <si>
    <t xml:space="preserve">selected(${PAYFORWATER},'1') or selected(${PAYFORWATER},'2') </t>
  </si>
  <si>
    <t>field-list</t>
  </si>
  <si>
    <t>nPAYFORWATER</t>
  </si>
  <si>
    <t>B.8.b. How much do you pay for your drinking water?</t>
  </si>
  <si>
    <t>B.8.b. Combien payez vous?</t>
  </si>
  <si>
    <t>AMOUNT</t>
  </si>
  <si>
    <t>B.8.b. Amount (in XXX- SPECIFY LOCAL CURRENCY):</t>
  </si>
  <si>
    <t>B.8.b. Somme (en XXX -DEVISE LOCALE A PRECISER)</t>
  </si>
  <si>
    <t>AMOUNTTIME</t>
  </si>
  <si>
    <t>B.8.b. How many DAYS can you access water for that price?</t>
  </si>
  <si>
    <t>B.8.b. Pendant combien de JOURS avez-vous accès à de l'eau pour ce tarif?</t>
  </si>
  <si>
    <t>1=2 and selected(${PAYFORWATER},'1')</t>
  </si>
  <si>
    <t>AMOUNTVOLUME</t>
  </si>
  <si>
    <t>B.8.a. How much water in LITERS do you buy for that price?</t>
  </si>
  <si>
    <t>B.8.a. Combien de LITRES achetez vous pour ce tarif?</t>
  </si>
  <si>
    <t>1=2 and selected(${PAYFORWATER},'2')</t>
  </si>
  <si>
    <t>select_one cleanfreq</t>
  </si>
  <si>
    <t>CLEANFREQ</t>
  </si>
  <si>
    <t>B.9.a. How often do you clean your drinking water containers?</t>
  </si>
  <si>
    <t xml:space="preserve">B.9.a. A quelle fréquence lavez-vous les récipients de stockage d’eau potable ? </t>
  </si>
  <si>
    <t xml:space="preserve">1=2 </t>
  </si>
  <si>
    <t>select_one cleanhow</t>
  </si>
  <si>
    <t>CLEANHOW</t>
  </si>
  <si>
    <t>B.9.b. How do you clean your drinking water containers?</t>
  </si>
  <si>
    <t xml:space="preserve">B.9.b. Comment lavez-vous les récipients de stockage d’eau potable ? </t>
  </si>
  <si>
    <t>1=2 and not(selected(${CLEANFREQ},'0') or 1=2 and selected(${CLEANFREQ},'98'))</t>
  </si>
  <si>
    <t>C. DRINKING WATER HYGIENE / HYGIENE RELATIVE A L'EAU POTABLE</t>
  </si>
  <si>
    <t>gHWTSOPT</t>
  </si>
  <si>
    <t>C. DRINKING WATER HYGIENE</t>
  </si>
  <si>
    <t>C. HYGIENE RELATIVE A L'EAU POTABLE</t>
  </si>
  <si>
    <t>optional module</t>
  </si>
  <si>
    <t>nHWTSOPT</t>
  </si>
  <si>
    <t>select_one sampleq</t>
  </si>
  <si>
    <t>HWTSSAMPLEQ</t>
  </si>
  <si>
    <t>C.1. May I have a small sample of drinking water?</t>
  </si>
  <si>
    <t xml:space="preserve">C.1. Pouvez-vous s’il vous plait me donner un peu d’eau potable? </t>
  </si>
  <si>
    <t>select_multiple methodcontainer</t>
  </si>
  <si>
    <t>HWTSCONTAINERMETHOD</t>
  </si>
  <si>
    <t>C.2. OBSERVATION: How did the respondent remove water from the container?</t>
  </si>
  <si>
    <t>DO NOT ASK THIS QUESTION ALOUD, OBSERVE AND RECORD THE ANSWER.</t>
  </si>
  <si>
    <t xml:space="preserve">C.2. OBSERVATION: Comment le répondant a-t’il servi l’eau depuis le récipient ? </t>
  </si>
  <si>
    <t>1=2 and selected(${HWTSSAMPLEQ},'1')</t>
  </si>
  <si>
    <t>select_one yesnomakepotable</t>
  </si>
  <si>
    <t>HWTSMAKEPOTABLE</t>
  </si>
  <si>
    <t>C.3. Do you or someone else in the household do anything to your water to make it ready to drink?</t>
  </si>
  <si>
    <t xml:space="preserve">C.3. Faites-vous (ou quelqu'un d'autre) quelque-chose à votre eau pour la rendre potable avant de la boire ? </t>
  </si>
  <si>
    <t>select_multiple productspurify</t>
  </si>
  <si>
    <t>HWTSTREATMENT</t>
  </si>
  <si>
    <t>C.4. What do you or someone else in the household do to this water to make it ready for drinking?</t>
  </si>
  <si>
    <t xml:space="preserve">C.4. Que faites-vous à l’eau pour la rendre potable avant de la boire ? </t>
  </si>
  <si>
    <t>1=2 and selected(${HWTSSAMPLEQ},'1') and not(selected(${HWTSMAKEPOTABLE},'0'))</t>
  </si>
  <si>
    <t>HWTSTREATMENTOTH</t>
  </si>
  <si>
    <t>C.4. If other, please specify:</t>
  </si>
  <si>
    <t>C.4. Si autre, veuillez préciser:</t>
  </si>
  <si>
    <t>selected(${HWTSTREATMENT},'96')</t>
  </si>
  <si>
    <t>select_one typedisinfectant</t>
  </si>
  <si>
    <t>DISINFECTANTTYPE</t>
  </si>
  <si>
    <t>C.4.a. What disinfection product?</t>
  </si>
  <si>
    <t>C.4.a. Quel produit désinfectant?</t>
  </si>
  <si>
    <t>1=2 and selected(${HWTSTREATMENT},'4')</t>
  </si>
  <si>
    <t>DISINFECTANTTYPEOTH</t>
  </si>
  <si>
    <t>C.4.a. If other, please specify:</t>
  </si>
  <si>
    <t>C.4.a. Si autre, veuillez préciser:</t>
  </si>
  <si>
    <t>selected(${DISINFECTANTTYPE},'96')</t>
  </si>
  <si>
    <t>select_one typefilter</t>
  </si>
  <si>
    <t>FILTERTYPE</t>
  </si>
  <si>
    <t>C.4.b. What type of filter?</t>
  </si>
  <si>
    <t>C.4.b. Quel type de filtre?</t>
  </si>
  <si>
    <t>1=2 and selected(${HWTSTREATMENT},'5')</t>
  </si>
  <si>
    <t>FILTERTYPEOTH</t>
  </si>
  <si>
    <t>C.4.b. If other, please specify:</t>
  </si>
  <si>
    <t>C.4.b. Si autre, veuillez préciser:</t>
  </si>
  <si>
    <t>selected(${FILTERTYPE},'96')</t>
  </si>
  <si>
    <t>select_one whenmakepotable</t>
  </si>
  <si>
    <t>PURIFYHOWRECENT</t>
  </si>
  <si>
    <t>C.5. When did you or someone else in the household last treat water for drinking?</t>
  </si>
  <si>
    <t>TREATING CONSISTS OF BOILING, FILTERING, DISINFECTING, AND/OR OTHER ACTIONS TAKEN TO ‘CLEAN’ WATER. </t>
  </si>
  <si>
    <t xml:space="preserve">C.5. Quand avez-vous (ou quelqu’un dans le ménage) traité l’eau la dernière fois pour la rendre potable avant de la boire? </t>
  </si>
  <si>
    <t>EST CONSIDÉRÉ COMME TRAITEMENT LE FAIT DE FAIRE BOUILLIR L'EAU, LA FILTRER, LA DÉSINFECTER OU TOUTE AUTRE ACTION DE NETTOYAGE DE L'EAU</t>
  </si>
  <si>
    <t>D. HYGIENE</t>
  </si>
  <si>
    <t>gHYGIENE</t>
  </si>
  <si>
    <t>nHYGIENE</t>
  </si>
  <si>
    <t>PRESENCESOAP</t>
  </si>
  <si>
    <t>D.1. Please show me the soap you have in the household. OBSERVATION: Was it presented within one minute?</t>
  </si>
  <si>
    <t>OBSERVE AND RECORD THE ANSWER.</t>
  </si>
  <si>
    <t>D.1. Veuillez me montrer le savon que vous avez à la maison. OBSERVATION: Est-il présenté en moins d'une minute?</t>
  </si>
  <si>
    <t>OBSERVER ET NOTER LA RÉPONSE</t>
  </si>
  <si>
    <t>select_one soaporig</t>
  </si>
  <si>
    <t>ORIGINSOAP</t>
  </si>
  <si>
    <t>D.2. From where did you get your soap?</t>
  </si>
  <si>
    <t>D.2. Quelle est la provenance du savon?</t>
  </si>
  <si>
    <t xml:space="preserve">1=2 and selected(${PRESENCESOAP},'1') </t>
  </si>
  <si>
    <t>select_one reasonnosoap</t>
  </si>
  <si>
    <t>REASONNOSOAP</t>
  </si>
  <si>
    <t>D.3. Please tell me the main reason why your household does not have soap?</t>
  </si>
  <si>
    <t>D.3. Quelle est la raison principale pour laquelle vous n'avez pas de savon?</t>
  </si>
  <si>
    <t>NE PAS LISTER LES REPONSES</t>
  </si>
  <si>
    <t>1=2 and selected(${PRESENCESOAP},'0')</t>
  </si>
  <si>
    <t>select_one soapreplacer</t>
  </si>
  <si>
    <t>SOAPREPLACER</t>
  </si>
  <si>
    <t>D.4. When there is no soap in your household, what do you use for handwashing?</t>
  </si>
  <si>
    <t>D.4. Lorsqu'il n'y a pas de savon dans la maison, qu'est-ce que vous utilisez à la place?</t>
  </si>
  <si>
    <t>select_multiple washhandstime</t>
  </si>
  <si>
    <t>WASHHANDSTIME</t>
  </si>
  <si>
    <t>D.5. Please name at least 3 of the most important times when someone should wash their hands</t>
  </si>
  <si>
    <t>D.5. Pouvez-vous me nommer au moins 3 moments lors desquels il est important de se laver les mains?</t>
  </si>
  <si>
    <t>if(selected(., '98'), count-selected(.)&lt;4,  count-selected(.)&gt;=3)</t>
  </si>
  <si>
    <t>Please select at least 3 answers or else tick "don't know" as well if 3 options were not suggested.</t>
  </si>
  <si>
    <t>S'il vous plaît sélectionner au moins 3 réponses ou bien cocher « ne sait pas » et si moins de 3 options sont données.</t>
  </si>
  <si>
    <t>WASHDEVICE</t>
  </si>
  <si>
    <t>D.6. Is there a specific hand washing device/station IN YOUR HOUSE where your household washes their hands?</t>
  </si>
  <si>
    <t xml:space="preserve">D.6. Y a-t-il un lieu équipé pour se laver les mains DANS LA MAISON? </t>
  </si>
  <si>
    <t>select_one handwashingdevice</t>
  </si>
  <si>
    <t>TYPEWASHDEVICE</t>
  </si>
  <si>
    <t>D.7. OBSERVATION: What type of handwashing device?</t>
  </si>
  <si>
    <t xml:space="preserve">D.7. OBSERVATION: Quel type d’équipement est disponible pour le lavage des mains? </t>
  </si>
  <si>
    <t>1=2 and selected(${WASHDEVICE},'1')</t>
  </si>
  <si>
    <t>WATERDEVICE</t>
  </si>
  <si>
    <t>D.8. OBSERVATION: Is there water in the hand washing device/station?</t>
  </si>
  <si>
    <t xml:space="preserve">D.8. OBSERVATION: Est-ce qu'il y a de l'eau disponible pour se laver les mains? </t>
  </si>
  <si>
    <t>selected(${WASHDEVICE},'1')</t>
  </si>
  <si>
    <t>SOAPDEVICE</t>
  </si>
  <si>
    <t>D.9. OBSERVATION: Is there soap/ash in the area of the hand washing device/station?</t>
  </si>
  <si>
    <t>D.9. OBSERVATION: Est-ce qu'il y a du savon pour se laver les mains?</t>
  </si>
  <si>
    <t>FOODCOVERED</t>
  </si>
  <si>
    <t>D.10. OBSERVATION: Is food covered and protected from flies?</t>
  </si>
  <si>
    <t>D.10. OBSERVATION: Est-ce que la nourriture est protégée (couverte) contre les mouches?</t>
  </si>
  <si>
    <t>gSAN</t>
  </si>
  <si>
    <t>E. SANITATION</t>
  </si>
  <si>
    <t>E. ASSAINISSEMENT</t>
  </si>
  <si>
    <t>nSAN</t>
  </si>
  <si>
    <t>I AM GOING TO ASK YOU SOME QUESTIONS ABOUT YOUR SANITATION PRACTICES</t>
  </si>
  <si>
    <t>JE VAIS VOUS POSER DES QUESTIONS SUR VOS PRATIQUES EN TERMES D'ASSAINISSEMENT</t>
  </si>
  <si>
    <t>select_one defecateadults</t>
  </si>
  <si>
    <t>DEFECATEADULTS</t>
  </si>
  <si>
    <t>E.1. Where do you and your household members (EXCLUDING children under 5) usually go to defecate?</t>
  </si>
  <si>
    <t>IS CONSIDERED COMMUNAL (OR SHARED) A LATRINE USED BY MORE THAN ONE HOUSEHOLD</t>
  </si>
  <si>
    <t xml:space="preserve">E.1. À quel endroit les membres de la famille (EXCLUANT les enfants de moins de 5 ans) font habituellement leurs besoins? </t>
  </si>
  <si>
    <t>EST CONSIDÉRÉE COMME COMMUNAUTAIRE (OU PARTAGÉE) UNE LATRINE UTILISÉE PAR PLUS D'UN MÉNAGE</t>
  </si>
  <si>
    <t>select_one defecatechildren</t>
  </si>
  <si>
    <t>DEFECATECHILDREN</t>
  </si>
  <si>
    <t>E.2. Where do children under-5 living in this household usually go to defecate?</t>
  </si>
  <si>
    <t xml:space="preserve">E.2. À quel endroit les enfants de moins de 5 ans font habituellement leurs besoins? </t>
  </si>
  <si>
    <t>${CHHHSIZE}&gt;0</t>
  </si>
  <si>
    <t>select_one faeceschildren</t>
  </si>
  <si>
    <t>FAECESCHILDREN</t>
  </si>
  <si>
    <t>E.3. For the children under 5 that don’t use the latrine, what is done with their faeces?</t>
  </si>
  <si>
    <t xml:space="preserve">E.3. S’il y a des enfants de moins de 5 ans qui n'utilisent pas la latrine, qu'est-ce qui est fait des excréments? </t>
  </si>
  <si>
    <t>${CHHHSIZE}&gt;0 and ${DEFECATECHILDREN}&gt;2</t>
  </si>
  <si>
    <t>DEFECATEBUSH</t>
  </si>
  <si>
    <t>E.4. Do adult members of your household sometimes defecate in the open air (for example at night)?</t>
  </si>
  <si>
    <t xml:space="preserve">E.4. Est-ce les membres adultes du ménage font parfois leur besoin dans les champs/nature (par exemple la nuit)? </t>
  </si>
  <si>
    <t>select_one bushdefecate</t>
  </si>
  <si>
    <t>DEFECATEBUSHREASON</t>
  </si>
  <si>
    <t>E.4.a. If so why?</t>
  </si>
  <si>
    <t xml:space="preserve">E.4.a. Pourquoi? </t>
  </si>
  <si>
    <t>selected(${DEFECATEBUSH},'1')</t>
  </si>
  <si>
    <t>DEFECATEBUSHREASONOTH</t>
  </si>
  <si>
    <t>E.4.b. If other, please specify:</t>
  </si>
  <si>
    <t>E.4.b. Si autre, veuillez préciser:</t>
  </si>
  <si>
    <t>selected(${DEFECATEBUSHREASON},'96')</t>
  </si>
  <si>
    <t>select_one facilitydefecate</t>
  </si>
  <si>
    <t>FACILITYDEFECATE</t>
  </si>
  <si>
    <t>E.5. What is the type of facility where your household members usually defecate?</t>
  </si>
  <si>
    <t>E.5. De quelle type est la latrine où les membres du ménage vont habituellement faire leur besoin?</t>
  </si>
  <si>
    <t>1=2 and ${DEFECATEADULTS}&lt;3</t>
  </si>
  <si>
    <t>FACILITYDEFECATEOTH</t>
  </si>
  <si>
    <t>E.5.a. If other, please specify:</t>
  </si>
  <si>
    <t>E.5.a. Si autre, veuillez préciser:</t>
  </si>
  <si>
    <t>1=2 and selected(${FACILITYDEFECATE},'96')</t>
  </si>
  <si>
    <t>NBSHAREFACILITY</t>
  </si>
  <si>
    <t>E.5.b. How many households including this one share this facility?</t>
  </si>
  <si>
    <t xml:space="preserve">E.5.b. Combien de ménages incluant celui-ci partagent cette installation ? </t>
  </si>
  <si>
    <t>.&gt;1 and .&lt;200</t>
  </si>
  <si>
    <t>1=2 and selected(${FACILITYDEFECATE},'2')</t>
  </si>
  <si>
    <t>LATRINEPRIVACY</t>
  </si>
  <si>
    <t>E.6.a. Does this latrine provide adequate privacy for you and your household members?</t>
  </si>
  <si>
    <t xml:space="preserve">E.6.a. Cette latrine offre-t-elle suffisamment d’intimité pour vous et les membres de votre famille ? </t>
  </si>
  <si>
    <t xml:space="preserve">1=2 and ${DEFECATEADULTS}&lt;3 </t>
  </si>
  <si>
    <t>select_one latprivreason</t>
  </si>
  <si>
    <t>LATRINEPRIVACYREASON</t>
  </si>
  <si>
    <t>E.6.b. Why not?</t>
  </si>
  <si>
    <t>E.6.b. Pourquoi pas?</t>
  </si>
  <si>
    <t>1=2 and selected(${LATRINEPRIVACY},'0')</t>
  </si>
  <si>
    <t>gLATRINOBS</t>
  </si>
  <si>
    <t>LATRINE OBSERVATION</t>
  </si>
  <si>
    <t>1=2 and selected(${DEFECATEADULTS},'1') or 1=2 and selected(${DEFECATEADULTS},'2')</t>
  </si>
  <si>
    <t>nLATRINETYPECOMLATRINE</t>
  </si>
  <si>
    <t xml:space="preserve">As you have specified it is a COMMUNAL LATRINE, this observation part should probably be saved for the end of the interview. You can use the summary navigation button to navigate to E16 and come back to this part once the rest of the questionnaire is finished and the respondent has brought you to their usual latrine for observation. </t>
  </si>
  <si>
    <t>Vous avez spécifié que c'est une LATRINE COMMUNAUTAIRE, elle peut etre éloignée. Cette section d'observation devrait donc probablement être gardée pour la fin de l'entretien. Vous pouvez utiliser le bouton de navigation pour aller a E16 et revenir a cette partie une fois que le reste du questionnaire est rempli et que le répondant vous a amené à sa latrine habituelle pour la partie observation.</t>
  </si>
  <si>
    <t>1=2 and ${DEFECATEADULTS}=2</t>
  </si>
  <si>
    <t>select_one latrinetype</t>
  </si>
  <si>
    <t>LATRINETYPE</t>
  </si>
  <si>
    <t>E.7.  Observe the type of latrine</t>
  </si>
  <si>
    <t xml:space="preserve">E.7. OBSERVATION: Quel est le type de latrine ? </t>
  </si>
  <si>
    <r>
      <t xml:space="preserve">1=2 and selected(${DEFECATEADULTS},'1') or </t>
    </r>
    <r>
      <rPr>
        <b/>
        <sz val="11"/>
        <color rgb="FFFF0000"/>
        <rFont val="Calibri"/>
        <family val="2"/>
        <scheme val="minor"/>
      </rPr>
      <t xml:space="preserve">1=2 and </t>
    </r>
    <r>
      <rPr>
        <sz val="11"/>
        <color rgb="FFFF0000"/>
        <rFont val="Calibri"/>
        <family val="2"/>
        <scheme val="minor"/>
      </rPr>
      <t>selected(${DEFECATEADULTS},'2')</t>
    </r>
  </si>
  <si>
    <t>LATRINETYPEOTH</t>
  </si>
  <si>
    <t>E.7.  If other, please specify:</t>
  </si>
  <si>
    <t>E.7. OBSERVATION: Si autre, veuillez préciser:</t>
  </si>
  <si>
    <t>selected(${LATRINETYPE},'96')</t>
  </si>
  <si>
    <t>LATRINEUSED</t>
  </si>
  <si>
    <t>E.8.  Is the latrine in use?</t>
  </si>
  <si>
    <t>DO NOT ASK THIS QUESTION ALOUD, OBSERVE AND RECORD THE ANSWER. VERIFY WHETHER IN ITS CURRENT STATE - SLAB AND SUPERSTRUCTURE - THE LATRINE IS USABLE</t>
  </si>
  <si>
    <t>E.8. OBSERVATION: La latrine est-elle fonctionnelle?</t>
  </si>
  <si>
    <t>NE PAS POSER LA QUESTION VERBALEMENT - OBSERVER ET NOTER LA RÉPONSE. VÉRIFIER SI DANS L'ÉTAT ACTUEL - DALLE ET SUPERSTRUCTURE - LA LATRINE EST UTILISABLE</t>
  </si>
  <si>
    <t>select_one superstructure</t>
  </si>
  <si>
    <t>SUPERSTRUCTURE</t>
  </si>
  <si>
    <t>E.9.  Observe the MAIN material used for the superstructure</t>
  </si>
  <si>
    <t>E.9. OBSERVATION: Quel est le matériel PRINCIPAL de la structure ?</t>
  </si>
  <si>
    <t>select_one toiletslab</t>
  </si>
  <si>
    <t>TOILETSLAB</t>
  </si>
  <si>
    <t>E.10.  Observe type of slab present</t>
  </si>
  <si>
    <t xml:space="preserve">E.10. OBSERVATION: Quel est le type de dalle ? </t>
  </si>
  <si>
    <t>1=2 and not(selected(${LATRINETYPE},'0'))</t>
  </si>
  <si>
    <t>TOILETSLABOTH</t>
  </si>
  <si>
    <t>E.10.  If other, please specify:</t>
  </si>
  <si>
    <t>E.10. OBSERVATION: Si autre, veuillez préciser:</t>
  </si>
  <si>
    <t>selected(${TOILETSLAB},'96')</t>
  </si>
  <si>
    <t>LATRINEFULL</t>
  </si>
  <si>
    <t>E.11.  Is the latrine full?</t>
  </si>
  <si>
    <t>E.11. OBSERVATION: La latrine est-elle pleine?</t>
  </si>
  <si>
    <t xml:space="preserve">1=2 and not(selected(${LATRINETYPE},'0')) </t>
  </si>
  <si>
    <t>LATRINELID</t>
  </si>
  <si>
    <t>E.12.  Is there a lid on the drophole?</t>
  </si>
  <si>
    <t xml:space="preserve">E.12. OBSERVATION: Est-ce qu'il y'a quelque chose pour recouvrir le trou (couvercle, plaque, etc.) ? </t>
  </si>
  <si>
    <t>HANDWASHSTATION</t>
  </si>
  <si>
    <t>E.13.  Is there a handwashing station at the latrine?</t>
  </si>
  <si>
    <t>E.13. OBSERVATION: Y a-t’il une installation pour se laver les mains près de la latrine ?</t>
  </si>
  <si>
    <t>WATERHANDWASHSTATION</t>
  </si>
  <si>
    <t>E.14.  Indicate whether there is water in the handwashing station</t>
  </si>
  <si>
    <t>E.14. OBSERVATION: Est-ce qu’il y’a de l’eau disponible pour se laver les mains ?</t>
  </si>
  <si>
    <t>1=2 and selected(${HANDWASHSTATION},'1')</t>
  </si>
  <si>
    <t>SOAPHANDWASHSTATION</t>
  </si>
  <si>
    <t>E.15.  Is soap present at the hand washing station?</t>
  </si>
  <si>
    <t xml:space="preserve">E.15. OBSERVATION: Est-ce qu’il y’a du savon pour se laver les mains ? </t>
  </si>
  <si>
    <t>select_one bathfacility</t>
  </si>
  <si>
    <t>BATHINGFACILITY</t>
  </si>
  <si>
    <t>E.16. Please show me the facility where you and your family members bathe. OBSERVATION: Do they have a designated bathing facility AT HOME?</t>
  </si>
  <si>
    <t>E.16. Veuillez me montrer l’installation/l’endroit où les membres du ménage se lavent. OBSERVATION: Y a-t-il un lieu pour se laver À LA MAISON?</t>
  </si>
  <si>
    <t>OBSERVER ET NOTER LA REPONSE</t>
  </si>
  <si>
    <t>select_one domesticwaste</t>
  </si>
  <si>
    <t>DOMESTICWASTE</t>
  </si>
  <si>
    <t>E.17. Where does your household dispose of domestic waste?</t>
  </si>
  <si>
    <t>E.17. À quel endroit/comment disposez-vous de vos ordures ménagères?</t>
  </si>
  <si>
    <t>DOMESTICWASTEOth</t>
  </si>
  <si>
    <t>E.17. If other, please specify:</t>
  </si>
  <si>
    <t>E.17. Si autre, veuillez préciser:</t>
  </si>
  <si>
    <t>selected(${DOMESTICWASTE},'96')</t>
  </si>
  <si>
    <t>COURTCLEAN</t>
  </si>
  <si>
    <t>E.18. Is the courtyard/concession clean (no apparent trash scattered around)?</t>
  </si>
  <si>
    <t>E.18. OBSERVATION Est-ce que la cour/concession est propre (pas de déchets)?</t>
  </si>
  <si>
    <t>select_multiple vectors</t>
  </si>
  <si>
    <t>ABNORMALVECTORS</t>
  </si>
  <si>
    <t>E.19. Did you or anyone in your household complain of or observe any abnormal presence of vectors recently?</t>
  </si>
  <si>
    <t>E.19. Avez-vous observé ou vous plaignez vous d’une présence anormale de vecteurs récemment ?</t>
  </si>
  <si>
    <t xml:space="preserve">F. MESSAGING / SENSIBILISATION </t>
  </si>
  <si>
    <t>gMESSAGING</t>
  </si>
  <si>
    <t>F. MESSAGING</t>
  </si>
  <si>
    <t xml:space="preserve">F. SENSIBILISATION </t>
  </si>
  <si>
    <t>nMESSAGING</t>
  </si>
  <si>
    <t>GCOM</t>
  </si>
  <si>
    <t>F.1 Means of communication</t>
  </si>
  <si>
    <t>F.1. Moyens de communication</t>
  </si>
  <si>
    <t>select_one transmissionhh</t>
  </si>
  <si>
    <t>COMMMEANS</t>
  </si>
  <si>
    <t>F.1. Best communication means available to receive hygiene and health messages</t>
  </si>
  <si>
    <t>F.1. Moyens de communication les plus appropriés pour recevoir des messages de sensibilisation sur la santé ou l’hygiène</t>
  </si>
  <si>
    <t>COMMMEANS_1</t>
  </si>
  <si>
    <t>F.1.a. Out of all the communication means available, what's the best way for your household members to receive hygiene and health messages?</t>
  </si>
  <si>
    <t>READ THE POSSIBLE RESPONSES</t>
  </si>
  <si>
    <t xml:space="preserve">F.1.a. Parmi les moyens de communication suivants, lequel est le plus approprié pour vous pour recevoir des messages de sensibilisation sur la sante ou l’hygiène ? </t>
  </si>
  <si>
    <t>LIRE LA LISTE DES RÉPONSES</t>
  </si>
  <si>
    <t>C U R</t>
  </si>
  <si>
    <t>VISITCHW</t>
  </si>
  <si>
    <t>F.2. In the last month did your household receive a visit from a community health worker to discuss any health or hygiene messages?</t>
  </si>
  <si>
    <t>F.2. Durant le mois dernier, votre ménage a-t-il reçu la visite d’un sensibilisateur venu donner des messages sur la santé et/ou l’hygiène?</t>
  </si>
  <si>
    <t>COMMMEETING</t>
  </si>
  <si>
    <t xml:space="preserve">F.3. In the last month, have you or anyone in your household attended a health or hygiene community meeting? </t>
  </si>
  <si>
    <t xml:space="preserve">F.3. Durant le mois dernier, avez-vous (ou quelqu’un d’autre dans votre ménage) participé à une réunion communautaire sur la santé et/ou l’hygiène? </t>
  </si>
  <si>
    <t>select_one yesnoread</t>
  </si>
  <si>
    <t>ABLEREAD</t>
  </si>
  <si>
    <t>F.4. Are you able to read?</t>
  </si>
  <si>
    <t>F.4. Savez-vous lire?</t>
  </si>
  <si>
    <t>HAVERADIO</t>
  </si>
  <si>
    <t>F.5. Do you have a functioning radio in your household?</t>
  </si>
  <si>
    <t xml:space="preserve">F.5. Avez-vous une radio qui fonctionne dans votre ménage ? </t>
  </si>
  <si>
    <t>HAVEMOBILE</t>
  </si>
  <si>
    <t>F.6. Do you have a mobile phone in your household?</t>
  </si>
  <si>
    <t xml:space="preserve">F.6. Avez-vous un téléphone portable dans votre ménage ? </t>
  </si>
  <si>
    <t>G. DISTRIBUTION</t>
  </si>
  <si>
    <t>gDISTRIB</t>
  </si>
  <si>
    <t>DISTRIB</t>
  </si>
  <si>
    <t>G.1. In the past month, did you or someone in your household receive (** soap, ORS, jerrycans, basins, sanitary pads, hygiene kits, Aquatabs, etc ) through a distribution?</t>
  </si>
  <si>
    <t xml:space="preserve">G.1. Durant le mois dernier, avez-vous (ou quelqu’un d’autre dans votre menage) reçu (** savon, jerrycans, bassines, lingettes intimes, kits d’hygiene, Aquatabs, etc.) a travers une distribution ? </t>
  </si>
  <si>
    <t>H. DIARRHEA, KNOWLEDGE, HEALTH SEEKING / DIARRHÉE ET MALADIES LIÉES A L'EAU</t>
  </si>
  <si>
    <t>gDIARRHEAOPT</t>
  </si>
  <si>
    <t>H. DIARRHEA PREVALENCE, KNOWLEDGE AND HEALTH SEEKING BEHAVIOUR</t>
  </si>
  <si>
    <t>H. DIARRHÉE ET MALADIES LIÉES A L'EAU</t>
  </si>
  <si>
    <t>nDIARRHEAOPT</t>
  </si>
  <si>
    <t>NBLESSFIVEDIARRHEA</t>
  </si>
  <si>
    <t>H.1. How many children less than 5 years of age have had 3 or more loose or watery stools in the last 14 days?</t>
  </si>
  <si>
    <t>H.1. Combien d'enfants de moins de 5 ans ont souffert de diarrhée (au moins 3 occurrences d'excréments liquides) lors des 2 dernières semaines?</t>
  </si>
  <si>
    <t>.&lt;=${CHHHSIZE} and .&gt;=0</t>
  </si>
  <si>
    <t>The number you have typed is outside the expected range (should be inferior to the number of HH members)</t>
  </si>
  <si>
    <t>Le numéro que vous avez entré est en dehors de la plage attendue (devrait être inférieur au nombre de membres du ménage)</t>
  </si>
  <si>
    <t>1=2 and ${CHHHSIZE}&gt;0</t>
  </si>
  <si>
    <t>NBMOREFIVEDIARRHEA</t>
  </si>
  <si>
    <t>H.2. How many persons 5 years of age or older have had 3 or more loose or watery stools in the last 14 days?</t>
  </si>
  <si>
    <t>H.2. Combien de membres de la famille de plus de 5 ans ont souffert de diarrhée (au moins 3 occurrences  d'excréments liquides) lors des 2 dernières semaines?</t>
  </si>
  <si>
    <t>.&lt;=${HHSIZE} and .&gt;=0</t>
  </si>
  <si>
    <t>select_multiple illnesscatch</t>
  </si>
  <si>
    <t>ILLNESSCATCH</t>
  </si>
  <si>
    <t>H.3. Can you tell me all the ways that people can get diarrhoea?</t>
  </si>
  <si>
    <t>DO NOT PROMPT WITH RESPONSES, ALLOW RESPONDENT TO LIST AND CHECK THOSE THAT ARE LISTED</t>
  </si>
  <si>
    <t xml:space="preserve">H.3. Pouvez-vous me dire les différentes manières d’attraper la diarrhée?  </t>
  </si>
  <si>
    <t>COCHER TOUTES LES CASES APPLICABLES, SANS LISTER LES RÉPONSES POSSIBLES</t>
  </si>
  <si>
    <t>ILLNESSCATCHOTH</t>
  </si>
  <si>
    <t>H.3. If other, please specify:</t>
  </si>
  <si>
    <t>H.3. Si autre, veuillez préciser:</t>
  </si>
  <si>
    <t>selected(${ILLNESSCATCH},'96')</t>
  </si>
  <si>
    <t>select_multiple illnessprevent</t>
  </si>
  <si>
    <t>ILLNESSPREVENT</t>
  </si>
  <si>
    <t>H.4. Please tell me all the ways to prevent you or your household members from getting diarrhea?</t>
  </si>
  <si>
    <t xml:space="preserve">H.4. Pouvez-vous me dire quelles sont les différentes façons de prévenir la diarrhée ? </t>
  </si>
  <si>
    <t>ILLNESSPREVENTOTH</t>
  </si>
  <si>
    <t>H.4. If other, please specify:</t>
  </si>
  <si>
    <t>H.4. Si autre, veuillez préciser:</t>
  </si>
  <si>
    <t>selected(${ILLNESSPREVENT},'96')</t>
  </si>
  <si>
    <t>I. MENSTRUAL HYGIENE / HYGIÈNE FÉMININE</t>
  </si>
  <si>
    <t>gMENSTRUALOPT</t>
  </si>
  <si>
    <t>I. MENSTRUAL HYGIENE</t>
  </si>
  <si>
    <t>I. HYGIÈNE FÉMININE</t>
  </si>
  <si>
    <t>nMENSTRUALOPT</t>
  </si>
  <si>
    <t>NBWOMENREPROD</t>
  </si>
  <si>
    <t>I.1. How many women of reproductive age are in this household?</t>
  </si>
  <si>
    <t>(AGED 15-49 YEARS)</t>
  </si>
  <si>
    <t xml:space="preserve">I.1. Combien de femmes en âge de procréer (15-49 ans) font partie de ce ménage? </t>
  </si>
  <si>
    <t>DE 15 À 49 ANS</t>
  </si>
  <si>
    <t>noteWOMAN</t>
  </si>
  <si>
    <t>Request to talk privately with a woman of reproductive age in the household.</t>
  </si>
  <si>
    <t>Demander à parler de manière privée avec une femme du ménage en âge de procréer</t>
  </si>
  <si>
    <t>1=2 and ${NBWOMENREPROD}&gt;0</t>
  </si>
  <si>
    <t>consentMENSTRUAL</t>
  </si>
  <si>
    <t>I.1.a Do you accept to answer to some questions related to menstrual hygiene?</t>
  </si>
  <si>
    <t>I.1.a Acceptez vous de répondre à des questions relatives à l'hygiène menstruelle?</t>
  </si>
  <si>
    <t>gconsentMENSTRUAL</t>
  </si>
  <si>
    <t>1=2 and ${NBWOMENREPROD}&gt;0 and selected(${consentMENSTRUAL},'1')</t>
  </si>
  <si>
    <t>select_multiple materialsperiod</t>
  </si>
  <si>
    <t>PERIODMATERIALOPT</t>
  </si>
  <si>
    <t>I.2. What materials did you use during your last monthly period?</t>
  </si>
  <si>
    <t>CHECK ALL THAT APPLY</t>
  </si>
  <si>
    <t xml:space="preserve">I.2. Qu'avez-vous utilisé durant vos dernières règles? </t>
  </si>
  <si>
    <t>COCHER TOUTES LES CASES APPLICABLES</t>
  </si>
  <si>
    <t>select_one materialsperiodprefered</t>
  </si>
  <si>
    <t>PERIODMATERIALPREFERED</t>
  </si>
  <si>
    <t>I.3. Would you rather have used something else?</t>
  </si>
  <si>
    <t xml:space="preserve">I.3. Auriez-vous préféré utiliser autre chose? </t>
  </si>
  <si>
    <t>select_one placemhm</t>
  </si>
  <si>
    <t>PLACEWOMENMHM</t>
  </si>
  <si>
    <t>I.4. Where do the women of the household change their menstrual hygiene management products?</t>
  </si>
  <si>
    <t xml:space="preserve">I.4. Ou vont les femmes du ménage pour changer leur matériel d’hygiène menstruelle ? </t>
  </si>
  <si>
    <t>TOILETPAPERMHM</t>
  </si>
  <si>
    <t>I.5. Is toilet paper/cleansing water available where the women change their menstrual hygiene management products?</t>
  </si>
  <si>
    <t xml:space="preserve">I.5. Du papier de toilette ou de l’eau pour se laver sont-ils disponibles là où les femmes changent leur matériel d’hygiène menstruelle ? </t>
  </si>
  <si>
    <t>select_one modemhmdisposal</t>
  </si>
  <si>
    <t>WOMENMHMDISPOSAL</t>
  </si>
  <si>
    <t>I.6. How do the women in this household dispose of their menstrual hygiene management  products?</t>
  </si>
  <si>
    <t>I.6. Comment est-ce que les femmes du ménage disposent des produits pour l'hygiène (lors des menstruations)?</t>
  </si>
  <si>
    <t>select_multiple materialsperiodbefore</t>
  </si>
  <si>
    <t>PERIODMATERIALOPTBEFO</t>
  </si>
  <si>
    <t>I.7. What materials did the women in this household use for sanitary protection during menstruation BEFORE coming to this camp/settlement?</t>
  </si>
  <si>
    <t xml:space="preserve">I.7. Quel matériel  utilisiez-vous AVANT de venir dans ce camp/site ? </t>
  </si>
  <si>
    <t>CONFIRMATION</t>
  </si>
  <si>
    <t>gCONFIRM</t>
  </si>
  <si>
    <t>VINT</t>
  </si>
  <si>
    <t>Interviewer: I confirm that questionnaire is complete.</t>
  </si>
  <si>
    <t>Enquêteur : Je confirme que le questionnaire est complet.</t>
  </si>
  <si>
    <t>VSUPCON</t>
  </si>
  <si>
    <t>Supervisor: I confirm that questionnaire is complete.</t>
  </si>
  <si>
    <t>Superviseur : Je confirme que le questionnaire est complet.</t>
  </si>
  <si>
    <t>selected(${VINT},'1')</t>
  </si>
  <si>
    <t>list name</t>
  </si>
  <si>
    <t>bathfacility</t>
  </si>
  <si>
    <t>Do not have a designated bathing facility</t>
  </si>
  <si>
    <t>N'ont pas de lieu spécifique pour se laver à la maison</t>
  </si>
  <si>
    <t>Have a designated shower/bathing facility</t>
  </si>
  <si>
    <t>Ont un lieu spécifique pour se laver à la maison</t>
  </si>
  <si>
    <t>Don't know or can't observe</t>
  </si>
  <si>
    <t>Ne sait pas / Observation impossible</t>
  </si>
  <si>
    <t>bushdefecate</t>
  </si>
  <si>
    <t>Latrine is too far</t>
  </si>
  <si>
    <t>La latrine est trop loin</t>
  </si>
  <si>
    <t>Too dark at night</t>
  </si>
  <si>
    <t>Il fait trop sombre la nuit</t>
  </si>
  <si>
    <t>Too tired</t>
  </si>
  <si>
    <t>Trop fatigué</t>
  </si>
  <si>
    <t>There is no latrine available</t>
  </si>
  <si>
    <t>Pas de latrine disponible</t>
  </si>
  <si>
    <t>Don't know/Not sure</t>
  </si>
  <si>
    <t>Ne sait pas/N'est pas sûr</t>
  </si>
  <si>
    <t>96</t>
  </si>
  <si>
    <t>Other</t>
  </si>
  <si>
    <t>Autre</t>
  </si>
  <si>
    <t>camp</t>
  </si>
  <si>
    <t>AAA</t>
  </si>
  <si>
    <t>BBB</t>
  </si>
  <si>
    <t>CCC</t>
  </si>
  <si>
    <t>DDD</t>
  </si>
  <si>
    <t>chlorinesize</t>
  </si>
  <si>
    <t xml:space="preserve">8mg </t>
  </si>
  <si>
    <t>17mg</t>
  </si>
  <si>
    <t>33mg</t>
  </si>
  <si>
    <t>67mg</t>
  </si>
  <si>
    <t>98</t>
  </si>
  <si>
    <t>Don’t know</t>
  </si>
  <si>
    <t>Ne sait pas</t>
  </si>
  <si>
    <t>cleanfreq</t>
  </si>
  <si>
    <t>Every time we use them</t>
  </si>
  <si>
    <t>Après chaque utilisation</t>
  </si>
  <si>
    <t>At least once a week</t>
  </si>
  <si>
    <t>Minimum une fois par semaine</t>
  </si>
  <si>
    <t>At least once a month</t>
  </si>
  <si>
    <t>Minimum une fois par mois</t>
  </si>
  <si>
    <t>At least once a year</t>
  </si>
  <si>
    <t>Minimum une fois par an</t>
  </si>
  <si>
    <t>Never or less than once a year</t>
  </si>
  <si>
    <t>Jamais ou moins qu'une fois par an</t>
  </si>
  <si>
    <t>Don't know</t>
  </si>
  <si>
    <t>cleanhow</t>
  </si>
  <si>
    <t>Wash them with a specific product (such as Omo detergent or bleach, soap powder etc.)</t>
  </si>
  <si>
    <t>Avec un produit spécifique (Détergeant de type Omo ou eau de javel, savon en poudre, etc.)</t>
  </si>
  <si>
    <t>Rinse them with water</t>
  </si>
  <si>
    <t>En les rinçant avec de l’eau</t>
  </si>
  <si>
    <t>Wash them with a piece of tissue/sponge</t>
  </si>
  <si>
    <t>Avec un morceau de tissu/éponge</t>
  </si>
  <si>
    <t>Wash them by using rocks/sand and shaking</t>
  </si>
  <si>
    <t>En mettant des cailloux/sable dedans et en secouant</t>
  </si>
  <si>
    <t>container</t>
  </si>
  <si>
    <t>Jerrycan</t>
  </si>
  <si>
    <t>Bucket</t>
  </si>
  <si>
    <t>Seau</t>
  </si>
  <si>
    <t>Basin</t>
  </si>
  <si>
    <t>Bassine</t>
  </si>
  <si>
    <t>Bottle</t>
  </si>
  <si>
    <t>Bouteille</t>
  </si>
  <si>
    <t>Saucepan</t>
  </si>
  <si>
    <t>Casserole</t>
  </si>
  <si>
    <t>Drums</t>
  </si>
  <si>
    <t>Tonneau ou baril</t>
  </si>
  <si>
    <t>countryoriginISO3166</t>
  </si>
  <si>
    <t>AD</t>
  </si>
  <si>
    <t>Andorra</t>
  </si>
  <si>
    <t xml:space="preserve">You can delete from the country list options that are not relevant. </t>
  </si>
  <si>
    <t>AE</t>
  </si>
  <si>
    <t>United Arab Emirates</t>
  </si>
  <si>
    <t>AF</t>
  </si>
  <si>
    <t>Afghanistan</t>
  </si>
  <si>
    <t>AG</t>
  </si>
  <si>
    <t>Antigua and Barbuda</t>
  </si>
  <si>
    <t>AI</t>
  </si>
  <si>
    <t>Anguilla</t>
  </si>
  <si>
    <t>AL</t>
  </si>
  <si>
    <t>Albania</t>
  </si>
  <si>
    <t>AM</t>
  </si>
  <si>
    <t>Armenia</t>
  </si>
  <si>
    <t>AO</t>
  </si>
  <si>
    <t>Angola</t>
  </si>
  <si>
    <t>AQ</t>
  </si>
  <si>
    <t>Antarctica</t>
  </si>
  <si>
    <t>AR</t>
  </si>
  <si>
    <t>Argentina</t>
  </si>
  <si>
    <t>AS</t>
  </si>
  <si>
    <t>American Samoa</t>
  </si>
  <si>
    <t>AT</t>
  </si>
  <si>
    <t>Austria</t>
  </si>
  <si>
    <t>AU</t>
  </si>
  <si>
    <t>Australia</t>
  </si>
  <si>
    <t>AW</t>
  </si>
  <si>
    <t>Aruba</t>
  </si>
  <si>
    <t>AX</t>
  </si>
  <si>
    <t>Åland Islands</t>
  </si>
  <si>
    <t>AZ</t>
  </si>
  <si>
    <t>Azerbaijan</t>
  </si>
  <si>
    <t>BA</t>
  </si>
  <si>
    <t>Bosnia and Herzegovina</t>
  </si>
  <si>
    <t>BB</t>
  </si>
  <si>
    <t>Barbados</t>
  </si>
  <si>
    <t>BD</t>
  </si>
  <si>
    <t>Bangladesh</t>
  </si>
  <si>
    <t>BE</t>
  </si>
  <si>
    <t>Belgium</t>
  </si>
  <si>
    <t>BF</t>
  </si>
  <si>
    <t>Burkina Faso</t>
  </si>
  <si>
    <t>BG</t>
  </si>
  <si>
    <t>Bulgaria</t>
  </si>
  <si>
    <t>BH</t>
  </si>
  <si>
    <t>Bahrain</t>
  </si>
  <si>
    <t>BI</t>
  </si>
  <si>
    <t>Burundi</t>
  </si>
  <si>
    <t>BJ</t>
  </si>
  <si>
    <t>Benin</t>
  </si>
  <si>
    <t>BL</t>
  </si>
  <si>
    <t>Saint Barthélemy</t>
  </si>
  <si>
    <t>BM</t>
  </si>
  <si>
    <t>Bermuda</t>
  </si>
  <si>
    <t>BN</t>
  </si>
  <si>
    <t>Brunei Darussalam</t>
  </si>
  <si>
    <t>BO</t>
  </si>
  <si>
    <t>Bolivia</t>
  </si>
  <si>
    <t>BQ</t>
  </si>
  <si>
    <t xml:space="preserve">Caribbean Netherlands </t>
  </si>
  <si>
    <t>BR</t>
  </si>
  <si>
    <t>Brazil</t>
  </si>
  <si>
    <t>BS</t>
  </si>
  <si>
    <t>Bahamas</t>
  </si>
  <si>
    <t>BT</t>
  </si>
  <si>
    <t>Bhutan</t>
  </si>
  <si>
    <t>BV</t>
  </si>
  <si>
    <t>Bouvet Island</t>
  </si>
  <si>
    <t>BW</t>
  </si>
  <si>
    <t>Botswana</t>
  </si>
  <si>
    <t>BY</t>
  </si>
  <si>
    <t>Belarus</t>
  </si>
  <si>
    <t>BZ</t>
  </si>
  <si>
    <t>Belize</t>
  </si>
  <si>
    <t>CA</t>
  </si>
  <si>
    <t>Canada</t>
  </si>
  <si>
    <t>CC</t>
  </si>
  <si>
    <t>Cocos (Keeling) Islands</t>
  </si>
  <si>
    <t>CD</t>
  </si>
  <si>
    <t>Congo, Democratic Republic of</t>
  </si>
  <si>
    <t>CF</t>
  </si>
  <si>
    <t>Central African Republic</t>
  </si>
  <si>
    <t>CG</t>
  </si>
  <si>
    <t>Congo</t>
  </si>
  <si>
    <t>CH</t>
  </si>
  <si>
    <t>Switzerland</t>
  </si>
  <si>
    <t>CI</t>
  </si>
  <si>
    <t>Côte d'Ivoire</t>
  </si>
  <si>
    <t>CK</t>
  </si>
  <si>
    <t>Cook Islands</t>
  </si>
  <si>
    <t>CL</t>
  </si>
  <si>
    <t>Chile</t>
  </si>
  <si>
    <t>CM</t>
  </si>
  <si>
    <t>Cameroon</t>
  </si>
  <si>
    <t>CN</t>
  </si>
  <si>
    <t>China</t>
  </si>
  <si>
    <t>CO</t>
  </si>
  <si>
    <t>Colombia</t>
  </si>
  <si>
    <t>CR</t>
  </si>
  <si>
    <t>Costa Rica</t>
  </si>
  <si>
    <t>CU</t>
  </si>
  <si>
    <t>Cuba</t>
  </si>
  <si>
    <t>CV</t>
  </si>
  <si>
    <t>Cape Verde</t>
  </si>
  <si>
    <t>CW</t>
  </si>
  <si>
    <t>Curaçao</t>
  </si>
  <si>
    <t>CX</t>
  </si>
  <si>
    <t>Christmas Island</t>
  </si>
  <si>
    <t>CY</t>
  </si>
  <si>
    <t>Cyprus</t>
  </si>
  <si>
    <t>CZ</t>
  </si>
  <si>
    <t>Czech Republic</t>
  </si>
  <si>
    <t>DE</t>
  </si>
  <si>
    <t>Germany</t>
  </si>
  <si>
    <t>DJ</t>
  </si>
  <si>
    <t>Djibouti</t>
  </si>
  <si>
    <t>DK</t>
  </si>
  <si>
    <t>Denmark</t>
  </si>
  <si>
    <t>DM</t>
  </si>
  <si>
    <t>Dominica</t>
  </si>
  <si>
    <t>DO</t>
  </si>
  <si>
    <t>Dominican Republic</t>
  </si>
  <si>
    <t>DZ</t>
  </si>
  <si>
    <t>Algeria</t>
  </si>
  <si>
    <t>EC</t>
  </si>
  <si>
    <t>Ecuador</t>
  </si>
  <si>
    <t>EE</t>
  </si>
  <si>
    <t>Estonia</t>
  </si>
  <si>
    <t>EG</t>
  </si>
  <si>
    <t>Egypt</t>
  </si>
  <si>
    <t>EH</t>
  </si>
  <si>
    <t>Western Sahara</t>
  </si>
  <si>
    <t>ER</t>
  </si>
  <si>
    <t>Eritrea</t>
  </si>
  <si>
    <t>ES</t>
  </si>
  <si>
    <t>Spain</t>
  </si>
  <si>
    <t>ET</t>
  </si>
  <si>
    <t>Ethiopia</t>
  </si>
  <si>
    <t>FI</t>
  </si>
  <si>
    <t>Finland</t>
  </si>
  <si>
    <t>FJ</t>
  </si>
  <si>
    <t>Fiji</t>
  </si>
  <si>
    <t>FK</t>
  </si>
  <si>
    <t>Falkland Islands</t>
  </si>
  <si>
    <t>FM</t>
  </si>
  <si>
    <t>Micronesia, Federated States of</t>
  </si>
  <si>
    <t>FO</t>
  </si>
  <si>
    <t>Faroe Islands</t>
  </si>
  <si>
    <t>FR</t>
  </si>
  <si>
    <t>France</t>
  </si>
  <si>
    <t>GA</t>
  </si>
  <si>
    <t>Gabon</t>
  </si>
  <si>
    <t>GB</t>
  </si>
  <si>
    <t>United Kingdom</t>
  </si>
  <si>
    <t>GD</t>
  </si>
  <si>
    <t>Grenada</t>
  </si>
  <si>
    <t>GE</t>
  </si>
  <si>
    <t>Georgia</t>
  </si>
  <si>
    <t>GF</t>
  </si>
  <si>
    <t>French Guiana</t>
  </si>
  <si>
    <t>GG</t>
  </si>
  <si>
    <t>Guernsey</t>
  </si>
  <si>
    <t>GH</t>
  </si>
  <si>
    <t>Ghana</t>
  </si>
  <si>
    <t>GI</t>
  </si>
  <si>
    <t>Gibraltar</t>
  </si>
  <si>
    <t>GL</t>
  </si>
  <si>
    <t>Greenland</t>
  </si>
  <si>
    <t>GM</t>
  </si>
  <si>
    <t>Gambia</t>
  </si>
  <si>
    <t>GN</t>
  </si>
  <si>
    <t>Guinea</t>
  </si>
  <si>
    <t>GP</t>
  </si>
  <si>
    <t>Guadeloupe</t>
  </si>
  <si>
    <t>GQ</t>
  </si>
  <si>
    <t>Equatorial Guinea</t>
  </si>
  <si>
    <t>GR</t>
  </si>
  <si>
    <t>Greece</t>
  </si>
  <si>
    <t>GS</t>
  </si>
  <si>
    <t>South Georgia and the South Sandwich Islands</t>
  </si>
  <si>
    <t>GT</t>
  </si>
  <si>
    <t>Guatemala</t>
  </si>
  <si>
    <t>GU</t>
  </si>
  <si>
    <t>Guam</t>
  </si>
  <si>
    <t>GW</t>
  </si>
  <si>
    <t>Guinea-Bissau</t>
  </si>
  <si>
    <t>GY</t>
  </si>
  <si>
    <t>Guyana</t>
  </si>
  <si>
    <t>HK</t>
  </si>
  <si>
    <t>Hong Kong</t>
  </si>
  <si>
    <t>HM</t>
  </si>
  <si>
    <t>Heard and McDonald Islands</t>
  </si>
  <si>
    <t>HN</t>
  </si>
  <si>
    <t>Honduras</t>
  </si>
  <si>
    <t>HR</t>
  </si>
  <si>
    <t>Croatia</t>
  </si>
  <si>
    <t>HT</t>
  </si>
  <si>
    <t>Haiti</t>
  </si>
  <si>
    <t>HU</t>
  </si>
  <si>
    <t>Hungary</t>
  </si>
  <si>
    <t>ID</t>
  </si>
  <si>
    <t>Indonesia</t>
  </si>
  <si>
    <t>IE</t>
  </si>
  <si>
    <t>Ireland</t>
  </si>
  <si>
    <t>IL</t>
  </si>
  <si>
    <t>Israel</t>
  </si>
  <si>
    <t>IM</t>
  </si>
  <si>
    <t>Isle of Man</t>
  </si>
  <si>
    <t>IN</t>
  </si>
  <si>
    <t>India</t>
  </si>
  <si>
    <t>IO</t>
  </si>
  <si>
    <t>British Indian Ocean Territory</t>
  </si>
  <si>
    <t>IQ</t>
  </si>
  <si>
    <t>Iraq</t>
  </si>
  <si>
    <t>IR</t>
  </si>
  <si>
    <t>Iran</t>
  </si>
  <si>
    <t>IS</t>
  </si>
  <si>
    <t>Iceland</t>
  </si>
  <si>
    <t>IT</t>
  </si>
  <si>
    <t>Italy</t>
  </si>
  <si>
    <t>JE</t>
  </si>
  <si>
    <t>Jersey</t>
  </si>
  <si>
    <t>JM</t>
  </si>
  <si>
    <t>Jamaica</t>
  </si>
  <si>
    <t>JO</t>
  </si>
  <si>
    <t>Jordan</t>
  </si>
  <si>
    <t>JP</t>
  </si>
  <si>
    <t>Japan</t>
  </si>
  <si>
    <t>KE</t>
  </si>
  <si>
    <t>Kenya</t>
  </si>
  <si>
    <t>KG</t>
  </si>
  <si>
    <t>Kyrgyzstan</t>
  </si>
  <si>
    <t>KH</t>
  </si>
  <si>
    <t>Cambodia</t>
  </si>
  <si>
    <t>KI</t>
  </si>
  <si>
    <t>Kiribati</t>
  </si>
  <si>
    <t>KM</t>
  </si>
  <si>
    <t>Comoros</t>
  </si>
  <si>
    <t>KN</t>
  </si>
  <si>
    <t>Saint Kitts and Nevis</t>
  </si>
  <si>
    <t>KP</t>
  </si>
  <si>
    <t>North Korea</t>
  </si>
  <si>
    <t>KR</t>
  </si>
  <si>
    <t>South Korea</t>
  </si>
  <si>
    <t>KW</t>
  </si>
  <si>
    <t>Kuwait</t>
  </si>
  <si>
    <t>KY</t>
  </si>
  <si>
    <t>Cayman Islands</t>
  </si>
  <si>
    <t>KZ</t>
  </si>
  <si>
    <t>Kazakhstan</t>
  </si>
  <si>
    <t>LA</t>
  </si>
  <si>
    <t>Lao People's Democratic Republic</t>
  </si>
  <si>
    <t>LB</t>
  </si>
  <si>
    <t>Lebanon</t>
  </si>
  <si>
    <t>LC</t>
  </si>
  <si>
    <t>Saint Lucia</t>
  </si>
  <si>
    <t>LI</t>
  </si>
  <si>
    <t>Liechtenstein</t>
  </si>
  <si>
    <t>LK</t>
  </si>
  <si>
    <t>Sri Lanka</t>
  </si>
  <si>
    <t>LR</t>
  </si>
  <si>
    <t>Liberia</t>
  </si>
  <si>
    <t>LS</t>
  </si>
  <si>
    <t>Lesotho</t>
  </si>
  <si>
    <t>LT</t>
  </si>
  <si>
    <t>Lithuania</t>
  </si>
  <si>
    <t>LU</t>
  </si>
  <si>
    <t>Luxembourg</t>
  </si>
  <si>
    <t>LV</t>
  </si>
  <si>
    <t>Latvia</t>
  </si>
  <si>
    <t>LY</t>
  </si>
  <si>
    <t>Libya</t>
  </si>
  <si>
    <t>MA</t>
  </si>
  <si>
    <t>Morocco</t>
  </si>
  <si>
    <t>MC</t>
  </si>
  <si>
    <t>Monaco</t>
  </si>
  <si>
    <t>MD</t>
  </si>
  <si>
    <t>Moldova</t>
  </si>
  <si>
    <t>ME</t>
  </si>
  <si>
    <t>Montenegro</t>
  </si>
  <si>
    <t>MF</t>
  </si>
  <si>
    <t>Saint-Martin (France)</t>
  </si>
  <si>
    <t>MG</t>
  </si>
  <si>
    <t>Madagascar</t>
  </si>
  <si>
    <t>MH</t>
  </si>
  <si>
    <t>Marshall Islands</t>
  </si>
  <si>
    <t>MK</t>
  </si>
  <si>
    <t>Macedonia</t>
  </si>
  <si>
    <t>ML</t>
  </si>
  <si>
    <t>Mali</t>
  </si>
  <si>
    <t>MM</t>
  </si>
  <si>
    <t>Myanmar</t>
  </si>
  <si>
    <t>MN</t>
  </si>
  <si>
    <t>Mongolia</t>
  </si>
  <si>
    <t>MO</t>
  </si>
  <si>
    <t>Macau</t>
  </si>
  <si>
    <t>MP</t>
  </si>
  <si>
    <t>Northern Mariana Islands</t>
  </si>
  <si>
    <t>MQ</t>
  </si>
  <si>
    <t>Martinique</t>
  </si>
  <si>
    <t>MR</t>
  </si>
  <si>
    <t>Mauritania</t>
  </si>
  <si>
    <t>MS</t>
  </si>
  <si>
    <t>Montserrat</t>
  </si>
  <si>
    <t>MT</t>
  </si>
  <si>
    <t>Malta</t>
  </si>
  <si>
    <t>MU</t>
  </si>
  <si>
    <t>Mauritius</t>
  </si>
  <si>
    <t>MV</t>
  </si>
  <si>
    <t>Maldives</t>
  </si>
  <si>
    <t>MW</t>
  </si>
  <si>
    <t>Malawi</t>
  </si>
  <si>
    <t>MX</t>
  </si>
  <si>
    <t>Mexico</t>
  </si>
  <si>
    <t>MY</t>
  </si>
  <si>
    <t>Malaysia</t>
  </si>
  <si>
    <t>MZ</t>
  </si>
  <si>
    <t>Mozambique</t>
  </si>
  <si>
    <t>NA</t>
  </si>
  <si>
    <t>Namibia</t>
  </si>
  <si>
    <t>NC</t>
  </si>
  <si>
    <t>New Caledonia</t>
  </si>
  <si>
    <t>NE</t>
  </si>
  <si>
    <t>Niger</t>
  </si>
  <si>
    <t>NF</t>
  </si>
  <si>
    <t>Norfolk Island</t>
  </si>
  <si>
    <t>NG</t>
  </si>
  <si>
    <t>Nigeria</t>
  </si>
  <si>
    <t>NI</t>
  </si>
  <si>
    <t>Nicaragua</t>
  </si>
  <si>
    <t>NL</t>
  </si>
  <si>
    <t>The Netherlands</t>
  </si>
  <si>
    <t>NO</t>
  </si>
  <si>
    <t>Norway</t>
  </si>
  <si>
    <t>NP</t>
  </si>
  <si>
    <t>Nepal</t>
  </si>
  <si>
    <t>NR</t>
  </si>
  <si>
    <t>Nauru</t>
  </si>
  <si>
    <t>NU</t>
  </si>
  <si>
    <t>Niue</t>
  </si>
  <si>
    <t>NZ</t>
  </si>
  <si>
    <t>New Zealand</t>
  </si>
  <si>
    <t>OM</t>
  </si>
  <si>
    <t>Oman</t>
  </si>
  <si>
    <t>PA</t>
  </si>
  <si>
    <t>Panama</t>
  </si>
  <si>
    <t>PE</t>
  </si>
  <si>
    <t>Peru</t>
  </si>
  <si>
    <t>PF</t>
  </si>
  <si>
    <t>French Polynesia</t>
  </si>
  <si>
    <t>PG</t>
  </si>
  <si>
    <t>Papua New Guinea</t>
  </si>
  <si>
    <t>PH</t>
  </si>
  <si>
    <t>Philippines</t>
  </si>
  <si>
    <t>PK</t>
  </si>
  <si>
    <t>Pakistan</t>
  </si>
  <si>
    <t>PL</t>
  </si>
  <si>
    <t>Poland</t>
  </si>
  <si>
    <t>PM</t>
  </si>
  <si>
    <t>St. Pierre and Miquelon</t>
  </si>
  <si>
    <t>PN</t>
  </si>
  <si>
    <t>Pitcairn</t>
  </si>
  <si>
    <t>PR</t>
  </si>
  <si>
    <t>Puerto Rico</t>
  </si>
  <si>
    <t>PS</t>
  </si>
  <si>
    <t>Palestine, State of</t>
  </si>
  <si>
    <t>PT</t>
  </si>
  <si>
    <t>Portugal</t>
  </si>
  <si>
    <t>PW</t>
  </si>
  <si>
    <t>Palau</t>
  </si>
  <si>
    <t>PY</t>
  </si>
  <si>
    <t>Paraguay</t>
  </si>
  <si>
    <t>QA</t>
  </si>
  <si>
    <t>Qatar</t>
  </si>
  <si>
    <t>RE</t>
  </si>
  <si>
    <t>Réunion</t>
  </si>
  <si>
    <t>RO</t>
  </si>
  <si>
    <t>Romania</t>
  </si>
  <si>
    <t>RS</t>
  </si>
  <si>
    <t>Serbia</t>
  </si>
  <si>
    <t>RU</t>
  </si>
  <si>
    <t>Russian Federation</t>
  </si>
  <si>
    <t>RW</t>
  </si>
  <si>
    <t>Rwanda</t>
  </si>
  <si>
    <t>SA</t>
  </si>
  <si>
    <t>Saudi Arabia</t>
  </si>
  <si>
    <t>SB</t>
  </si>
  <si>
    <t>Solomon Islands</t>
  </si>
  <si>
    <t>SC</t>
  </si>
  <si>
    <t>Seychelles</t>
  </si>
  <si>
    <t>SD</t>
  </si>
  <si>
    <t>Sudan</t>
  </si>
  <si>
    <t>SE</t>
  </si>
  <si>
    <t>Sweden</t>
  </si>
  <si>
    <t>SG</t>
  </si>
  <si>
    <t>Singapore</t>
  </si>
  <si>
    <t>SH</t>
  </si>
  <si>
    <t>Saint Helena</t>
  </si>
  <si>
    <t>SI</t>
  </si>
  <si>
    <t>Slovenia</t>
  </si>
  <si>
    <t>SJ</t>
  </si>
  <si>
    <t>Svalbard and Jan Mayen Islands</t>
  </si>
  <si>
    <t>SK</t>
  </si>
  <si>
    <t>Slovakia</t>
  </si>
  <si>
    <t>SL</t>
  </si>
  <si>
    <t>Sierra Leone</t>
  </si>
  <si>
    <t>SM</t>
  </si>
  <si>
    <t>San Marino</t>
  </si>
  <si>
    <t>SN</t>
  </si>
  <si>
    <t>Senegal</t>
  </si>
  <si>
    <t>SO</t>
  </si>
  <si>
    <t>Somalia</t>
  </si>
  <si>
    <t>SR</t>
  </si>
  <si>
    <t>Suriname</t>
  </si>
  <si>
    <t>SS</t>
  </si>
  <si>
    <t>South Sudan</t>
  </si>
  <si>
    <t>ST</t>
  </si>
  <si>
    <t>Sao Tome and Principe</t>
  </si>
  <si>
    <t>SV</t>
  </si>
  <si>
    <t>El Salvador</t>
  </si>
  <si>
    <t>SX</t>
  </si>
  <si>
    <t>Sint Maarten (Dutch part)</t>
  </si>
  <si>
    <t>SY</t>
  </si>
  <si>
    <t>Syria</t>
  </si>
  <si>
    <t>SZ</t>
  </si>
  <si>
    <t>Swaziland</t>
  </si>
  <si>
    <t>TC</t>
  </si>
  <si>
    <t>Turks and Caicos Islands</t>
  </si>
  <si>
    <t>TD</t>
  </si>
  <si>
    <t>Chad</t>
  </si>
  <si>
    <t>TF</t>
  </si>
  <si>
    <t>French Southern Territories</t>
  </si>
  <si>
    <t>TG</t>
  </si>
  <si>
    <t>Togo</t>
  </si>
  <si>
    <t>TH</t>
  </si>
  <si>
    <t>Thailand</t>
  </si>
  <si>
    <t>TJ</t>
  </si>
  <si>
    <t>Tajikistan</t>
  </si>
  <si>
    <t>TK</t>
  </si>
  <si>
    <t>Tokelau</t>
  </si>
  <si>
    <t>TL</t>
  </si>
  <si>
    <t>Timor-Leste</t>
  </si>
  <si>
    <t>TM</t>
  </si>
  <si>
    <t>Turkmenistan</t>
  </si>
  <si>
    <t>TN</t>
  </si>
  <si>
    <t>Tunisia</t>
  </si>
  <si>
    <t>TO</t>
  </si>
  <si>
    <t>Tonga</t>
  </si>
  <si>
    <t>TR</t>
  </si>
  <si>
    <t>Turkey</t>
  </si>
  <si>
    <t>TT</t>
  </si>
  <si>
    <t>Trinidad and Tobago</t>
  </si>
  <si>
    <t>TV</t>
  </si>
  <si>
    <t>Tuvalu</t>
  </si>
  <si>
    <t>TW</t>
  </si>
  <si>
    <t>Taiwan</t>
  </si>
  <si>
    <t>TZ</t>
  </si>
  <si>
    <t>Tanzania</t>
  </si>
  <si>
    <t>UA</t>
  </si>
  <si>
    <t>Ukraine</t>
  </si>
  <si>
    <t>UG</t>
  </si>
  <si>
    <t>Uganda</t>
  </si>
  <si>
    <t>UM</t>
  </si>
  <si>
    <t>United States Minor Outlying Islands</t>
  </si>
  <si>
    <t>US</t>
  </si>
  <si>
    <t>United States</t>
  </si>
  <si>
    <t>UY</t>
  </si>
  <si>
    <t>Uruguay</t>
  </si>
  <si>
    <t>UZ</t>
  </si>
  <si>
    <t>Uzbekistan</t>
  </si>
  <si>
    <t>VA</t>
  </si>
  <si>
    <t>Vatican</t>
  </si>
  <si>
    <t>VC</t>
  </si>
  <si>
    <t>Saint Vincent and the Grenadines</t>
  </si>
  <si>
    <t>VE</t>
  </si>
  <si>
    <t>Venezuela</t>
  </si>
  <si>
    <t>VG</t>
  </si>
  <si>
    <t>Virgin Islands (British)</t>
  </si>
  <si>
    <t>VI</t>
  </si>
  <si>
    <t>Virgin Islands (U.S.)</t>
  </si>
  <si>
    <t>VN</t>
  </si>
  <si>
    <t>Vietnam</t>
  </si>
  <si>
    <t>VU</t>
  </si>
  <si>
    <t>Vanuatu</t>
  </si>
  <si>
    <t>WF</t>
  </si>
  <si>
    <t>Wallis and Futuna Islands</t>
  </si>
  <si>
    <t>WS</t>
  </si>
  <si>
    <t>Samoa</t>
  </si>
  <si>
    <t>YE</t>
  </si>
  <si>
    <t>Yemen</t>
  </si>
  <si>
    <t>YT</t>
  </si>
  <si>
    <t>Mayotte</t>
  </si>
  <si>
    <t>ZA</t>
  </si>
  <si>
    <t>South Africa</t>
  </si>
  <si>
    <t>ZM</t>
  </si>
  <si>
    <t>Zambia</t>
  </si>
  <si>
    <t>ZW</t>
  </si>
  <si>
    <t>Zimbabwe</t>
  </si>
  <si>
    <t>defecateadults</t>
  </si>
  <si>
    <t>Household latrine</t>
  </si>
  <si>
    <t>Latrine familiale</t>
  </si>
  <si>
    <t>Communal latrine</t>
  </si>
  <si>
    <t>Latrine communautaire</t>
  </si>
  <si>
    <t>Open defecation</t>
  </si>
  <si>
    <t>Défécation à l'aire libre</t>
  </si>
  <si>
    <t>Plastic bag</t>
  </si>
  <si>
    <t>Sac en plastique</t>
  </si>
  <si>
    <t>Bucket toilet</t>
  </si>
  <si>
    <t>defecatechildren</t>
  </si>
  <si>
    <t>Plastic pot</t>
  </si>
  <si>
    <t>Pot en plastique</t>
  </si>
  <si>
    <t>disabilityelders</t>
  </si>
  <si>
    <t>Persons with physical disabilities</t>
  </si>
  <si>
    <t>Personnes avec handicap physique</t>
  </si>
  <si>
    <t>Persons with mental disabilities</t>
  </si>
  <si>
    <t>Personnes avec handicap mental</t>
  </si>
  <si>
    <t>Elders</t>
  </si>
  <si>
    <t>Personnes agées</t>
  </si>
  <si>
    <t>None of the above</t>
  </si>
  <si>
    <t>Aucun</t>
  </si>
  <si>
    <t>domesticwaste</t>
  </si>
  <si>
    <t>Household pit</t>
  </si>
  <si>
    <t>Fosse À LA MAISON</t>
  </si>
  <si>
    <t>Communal pit</t>
  </si>
  <si>
    <t>Fosse POUR LE VOISINAGE</t>
  </si>
  <si>
    <t>Designated open area</t>
  </si>
  <si>
    <t>Terrain ouvert désigné</t>
  </si>
  <si>
    <t>Undesignated open area</t>
  </si>
  <si>
    <t>Terrain ouvert non désigné (n’importe où)</t>
  </si>
  <si>
    <t>Bury it</t>
  </si>
  <si>
    <t>Enterré</t>
  </si>
  <si>
    <t>Burn it</t>
  </si>
  <si>
    <t>Brûlé</t>
  </si>
  <si>
    <t>Street bin/container for garbage collection</t>
  </si>
  <si>
    <t>Poubelle à la maison/dans la rue</t>
  </si>
  <si>
    <t>enumerator</t>
  </si>
  <si>
    <t>Name 1</t>
  </si>
  <si>
    <t>Name 2</t>
  </si>
  <si>
    <t>Name 3</t>
  </si>
  <si>
    <t>Name 4</t>
  </si>
  <si>
    <t>Name 5</t>
  </si>
  <si>
    <t>Name 6</t>
  </si>
  <si>
    <t>Name 7</t>
  </si>
  <si>
    <t>Name 8</t>
  </si>
  <si>
    <t>Someone else</t>
  </si>
  <si>
    <t>Quelqu'un d'autre</t>
  </si>
  <si>
    <t>facilitydefecate</t>
  </si>
  <si>
    <t>Single household facility (used only by this household)</t>
  </si>
  <si>
    <t>Installation privée (utilisée uniquement par ce ménage)</t>
  </si>
  <si>
    <t>Shared facility used by a number of households </t>
  </si>
  <si>
    <t xml:space="preserve">Installation privée partagée par plusieurs ménages </t>
  </si>
  <si>
    <t>faeceschildren</t>
  </si>
  <si>
    <t>Collected and disposed in latrine</t>
  </si>
  <si>
    <t>Ramassé et jeté  dans la latrine</t>
  </si>
  <si>
    <t>Collected and disposed of elsewhere</t>
  </si>
  <si>
    <t>Ramassé et jeté ailleurs</t>
  </si>
  <si>
    <t>Buried it</t>
  </si>
  <si>
    <t>0</t>
  </si>
  <si>
    <t>Nothing is done with it</t>
  </si>
  <si>
    <t>Rien n’est fait avec</t>
  </si>
  <si>
    <t>frequency</t>
  </si>
  <si>
    <t>Daily</t>
  </si>
  <si>
    <t>Journalier</t>
  </si>
  <si>
    <t>Weekly</t>
  </si>
  <si>
    <t>Hebdomadaire</t>
  </si>
  <si>
    <t>Monthly</t>
  </si>
  <si>
    <t>Mensuel</t>
  </si>
  <si>
    <t>handwashingdevice</t>
  </si>
  <si>
    <t>Basin or bucket</t>
  </si>
  <si>
    <t>Seau ou bassine</t>
  </si>
  <si>
    <t>Pouring device (e.g. tipi tap)</t>
  </si>
  <si>
    <t>Dispositif de versement (ex: tipi tap)</t>
  </si>
  <si>
    <t>Bouta</t>
  </si>
  <si>
    <t>illnesscatch</t>
  </si>
  <si>
    <t>Through contaminated water</t>
  </si>
  <si>
    <t>Par l'eau contaminée</t>
  </si>
  <si>
    <t>Through contaminated or undercooked food</t>
  </si>
  <si>
    <t>Par la nourriture contaminée ou mal cuite</t>
  </si>
  <si>
    <t>From unpleasant odors</t>
  </si>
  <si>
    <t>Par les odeurs désagréables</t>
  </si>
  <si>
    <t>From flies</t>
  </si>
  <si>
    <t>Par les mouches</t>
  </si>
  <si>
    <t> From contact with someone sick with diarrhoea or someone who died from diarrhoea</t>
  </si>
  <si>
    <t>Par contact avec une personne qui a la diarrhée ou qui est morte de diarrhée</t>
  </si>
  <si>
    <t>From swimming/bathing in surface water</t>
  </si>
  <si>
    <t>En nageant/se lavant dans des eaux de surface</t>
  </si>
  <si>
    <t>illnessprevent</t>
  </si>
  <si>
    <t>Boil or treat your water/drink clean water</t>
  </si>
  <si>
    <t>Bouillir l’eau ou la traiter/boire de l’eau potable</t>
  </si>
  <si>
    <t>Wash hands with soap and water</t>
  </si>
  <si>
    <t>Se laver les mains avec de l’eau et du savon</t>
  </si>
  <si>
    <t>Cook food well</t>
  </si>
  <si>
    <t>Bien cuire les aliments</t>
  </si>
  <si>
    <t>Wash fruits and vegetables</t>
  </si>
  <si>
    <t>Laver les fruits et légumes</t>
  </si>
  <si>
    <t>Cleaning cooking utensils</t>
  </si>
  <si>
    <t>Nettoyer les ustensiles de cuisine</t>
  </si>
  <si>
    <t>Clean home with bleach</t>
  </si>
  <si>
    <t>Nettoyer la maison à l’eau de javel</t>
  </si>
  <si>
    <t>Use toilet/latrine facility to defecate</t>
  </si>
  <si>
    <t>Utiliser les latrines pour déféquer</t>
  </si>
  <si>
    <t>Dispose of children’s faeces in toilet/latrine</t>
  </si>
  <si>
    <t>Jeter les selles des petits enfants dans la latrine</t>
  </si>
  <si>
    <t>Bury faeces</t>
  </si>
  <si>
    <t>Enterrer les excréments</t>
  </si>
  <si>
    <t>Receive a vaccine</t>
  </si>
  <si>
    <t>Se faire vacciner</t>
  </si>
  <si>
    <t>Store water safely</t>
  </si>
  <si>
    <t>Protéger l’eau potable</t>
  </si>
  <si>
    <t>Breastfeeding babies</t>
  </si>
  <si>
    <t>Allaiter les bébés</t>
  </si>
  <si>
    <t>Cover food</t>
  </si>
  <si>
    <t>Couvrir les aliments</t>
  </si>
  <si>
    <t>latprivreason</t>
  </si>
  <si>
    <t>Infrastructure/door is poor or damaged</t>
  </si>
  <si>
    <t>Infrastructure/porte endommagée</t>
  </si>
  <si>
    <t>Lock missing/not working</t>
  </si>
  <si>
    <t>Pas de serrure/serrure non fonctionnelle</t>
  </si>
  <si>
    <t>Too close to the house</t>
  </si>
  <si>
    <t>Trop proche de la maison</t>
  </si>
  <si>
    <t>latrinetype</t>
  </si>
  <si>
    <t xml:space="preserve">Flush or pour/flush toilet </t>
  </si>
  <si>
    <t>Toilettes à chasse d’eau/versement d’eau</t>
  </si>
  <si>
    <t>Pit latrine</t>
  </si>
  <si>
    <t>Latrine à fosse</t>
  </si>
  <si>
    <t>VIP Toilet</t>
  </si>
  <si>
    <t>Latrine à fosse ventilée améliorée</t>
  </si>
  <si>
    <t>Composting toilet</t>
  </si>
  <si>
    <t xml:space="preserve">Latrine à compostage          </t>
  </si>
  <si>
    <t>Hanging toilet/latrine</t>
  </si>
  <si>
    <t>Toilette/latrine suspendue</t>
  </si>
  <si>
    <t>None</t>
  </si>
  <si>
    <t>Pas de latrine</t>
  </si>
  <si>
    <t>materialsperiod</t>
  </si>
  <si>
    <t>Disposable pad</t>
  </si>
  <si>
    <t>Serviette jetable</t>
  </si>
  <si>
    <t>Reusable pad</t>
  </si>
  <si>
    <t>Serviette réutilisable</t>
  </si>
  <si>
    <t>Reusable cloth</t>
  </si>
  <si>
    <t xml:space="preserve">Tissu réutilisable </t>
  </si>
  <si>
    <t>Tampon</t>
  </si>
  <si>
    <t>Cotton</t>
  </si>
  <si>
    <t>Coton</t>
  </si>
  <si>
    <t>Menstrual cup</t>
  </si>
  <si>
    <t>Coupe menstruelle</t>
  </si>
  <si>
    <t>Layers of underwear</t>
  </si>
  <si>
    <t xml:space="preserve">Couches de sous-vêtement </t>
  </si>
  <si>
    <t>Nothing/bleed into clothes</t>
  </si>
  <si>
    <t xml:space="preserve">Rien/saignement dans les habits </t>
  </si>
  <si>
    <t>materialsperiodbefore</t>
  </si>
  <si>
    <t>Was not needed at the time</t>
  </si>
  <si>
    <t>Ca n'était pas nécessaire à l'époque</t>
  </si>
  <si>
    <t>materialsperiodprefered</t>
  </si>
  <si>
    <t>No</t>
  </si>
  <si>
    <t>Non</t>
  </si>
  <si>
    <t>Yes, Disposable pad</t>
  </si>
  <si>
    <t>Oui, serviette jetable</t>
  </si>
  <si>
    <t>Yes, Reusable pad</t>
  </si>
  <si>
    <t>Oui, serviette réutilisable</t>
  </si>
  <si>
    <t>Yes, Reusable cloth</t>
  </si>
  <si>
    <t xml:space="preserve">Oui, tissu réutilisable </t>
  </si>
  <si>
    <t>Yes, Tampon</t>
  </si>
  <si>
    <t>Oui, tampon</t>
  </si>
  <si>
    <t>Yes, Cotton</t>
  </si>
  <si>
    <t>Oui, coton</t>
  </si>
  <si>
    <t>Yes, Menstrual cup</t>
  </si>
  <si>
    <t>Oui, coupe menstruelle</t>
  </si>
  <si>
    <t>Yes, Layers of underwear</t>
  </si>
  <si>
    <t xml:space="preserve">Oui, couches de sous-vêtement </t>
  </si>
  <si>
    <t>Yes, Other</t>
  </si>
  <si>
    <t>Oui, autre</t>
  </si>
  <si>
    <t>methodcontainer</t>
  </si>
  <si>
    <t>Cup dipped (fingers did not touch the water)</t>
  </si>
  <si>
    <t>Tasse plongée dans le récipient (sans toucher l’eau avec les doigts)</t>
  </si>
  <si>
    <t>Hose/tap</t>
  </si>
  <si>
    <t>Tuyau/robinet</t>
  </si>
  <si>
    <t>Poured</t>
  </si>
  <si>
    <t>Versée</t>
  </si>
  <si>
    <t>Cup dipped (fingers touched the water)</t>
  </si>
  <si>
    <t>Tasse plongée dans le récipient (en touchant l’eau avec les doigts)</t>
  </si>
  <si>
    <t>Unable to observe</t>
  </si>
  <si>
    <t>Observation impossible</t>
  </si>
  <si>
    <t>modemhmdisposal</t>
  </si>
  <si>
    <t xml:space="preserve"> In the latrine</t>
  </si>
  <si>
    <t>Dans la latrine</t>
  </si>
  <si>
    <t xml:space="preserve"> Trash</t>
  </si>
  <si>
    <t>Avec les ordures ménagères</t>
  </si>
  <si>
    <t xml:space="preserve"> Burn them</t>
  </si>
  <si>
    <t>Brûlées</t>
  </si>
  <si>
    <t xml:space="preserve"> Wash/reuse</t>
  </si>
  <si>
    <t>Lavés/ré-utilisés</t>
  </si>
  <si>
    <t>In the open</t>
  </si>
  <si>
    <t>Dans la nature</t>
  </si>
  <si>
    <t>I don't know</t>
  </si>
  <si>
    <t>paywater</t>
  </si>
  <si>
    <t>Yes, per period of time</t>
  </si>
  <si>
    <t>Oui, par période de temps</t>
  </si>
  <si>
    <t>Yes, per container/volume</t>
  </si>
  <si>
    <t>Oui, par contenant/volume</t>
  </si>
  <si>
    <t>placemhm</t>
  </si>
  <si>
    <t xml:space="preserve"> Latrine</t>
  </si>
  <si>
    <t>Latrine</t>
  </si>
  <si>
    <t xml:space="preserve"> Home</t>
  </si>
  <si>
    <t>Maison</t>
  </si>
  <si>
    <t>productspurify</t>
  </si>
  <si>
    <t>Let it stand and settle</t>
  </si>
  <si>
    <t>La laisser décanter</t>
  </si>
  <si>
    <t>Boil it</t>
  </si>
  <si>
    <t>La bouillir</t>
  </si>
  <si>
    <t>Expose it to sunlight</t>
  </si>
  <si>
    <t>L'exposer aux rayons solaires</t>
  </si>
  <si>
    <t xml:space="preserve">Use disinfection products </t>
  </si>
  <si>
    <t>Utiliser des produits désinfectants</t>
  </si>
  <si>
    <t>Filter it</t>
  </si>
  <si>
    <t>La filtrer</t>
  </si>
  <si>
    <t>reasonnosoap</t>
  </si>
  <si>
    <t>Ran out of soap/Used it</t>
  </si>
  <si>
    <t>A utilisé tout le savon et n’en a plus</t>
  </si>
  <si>
    <t>Cannot afford soap</t>
  </si>
  <si>
    <t>Trop cher</t>
  </si>
  <si>
    <t>Soap is unavailable/cannot find soap</t>
  </si>
  <si>
    <t>Impossible de trouver du savon</t>
  </si>
  <si>
    <t>Soap is unnecessary</t>
  </si>
  <si>
    <t>Le savon est inutile</t>
  </si>
  <si>
    <t>Don’t like soap</t>
  </si>
  <si>
    <t>N'aime pas le savon</t>
  </si>
  <si>
    <t>sampleq</t>
  </si>
  <si>
    <t>Yes</t>
  </si>
  <si>
    <t>Oui</t>
  </si>
  <si>
    <t xml:space="preserve">No (water unavailable) </t>
  </si>
  <si>
    <t>Non (eau potable non disponible)</t>
  </si>
  <si>
    <t xml:space="preserve">No (refuse participation) </t>
  </si>
  <si>
    <t>Non (refuse de participer)</t>
  </si>
  <si>
    <t>satisfy</t>
  </si>
  <si>
    <t>Partially</t>
  </si>
  <si>
    <t>Partiellement</t>
  </si>
  <si>
    <t>sex</t>
  </si>
  <si>
    <t>Male</t>
  </si>
  <si>
    <t>Homme</t>
  </si>
  <si>
    <t>Female</t>
  </si>
  <si>
    <t>Femme</t>
  </si>
  <si>
    <t>soaporig</t>
  </si>
  <si>
    <t>Purchased</t>
  </si>
  <si>
    <t>Acheté</t>
  </si>
  <si>
    <t>Traded</t>
  </si>
  <si>
    <t>Échangé</t>
  </si>
  <si>
    <t>Gifted</t>
  </si>
  <si>
    <t>Don (pas par une ONG)</t>
  </si>
  <si>
    <t>Distributed by a NGO</t>
  </si>
  <si>
    <t>Distribution d'une ONG</t>
  </si>
  <si>
    <t>soappresented</t>
  </si>
  <si>
    <t>Presented within one minute</t>
  </si>
  <si>
    <t>Présenté en moins d'une minute</t>
  </si>
  <si>
    <t>Not presented within one minute</t>
  </si>
  <si>
    <t>N'est pas présenté en moins d'une minute / indisponible</t>
  </si>
  <si>
    <t>soapreplacer</t>
  </si>
  <si>
    <t>Water only</t>
  </si>
  <si>
    <t>De l'eau seulement</t>
  </si>
  <si>
    <t>Ash</t>
  </si>
  <si>
    <t>De la cendre</t>
  </si>
  <si>
    <t>Sand</t>
  </si>
  <si>
    <t>Du sable</t>
  </si>
  <si>
    <t>Do not use anything</t>
  </si>
  <si>
    <t>N'utilise rien</t>
  </si>
  <si>
    <t>source</t>
  </si>
  <si>
    <t>1</t>
  </si>
  <si>
    <t>Piped connection to house (or neighbour’s house)</t>
  </si>
  <si>
    <t>Tuyau connecté à la maison (ou à celle du voisin)</t>
  </si>
  <si>
    <t>2</t>
  </si>
  <si>
    <t>Public tap/standpipe</t>
  </si>
  <si>
    <t>Robinet public/borne fontaine</t>
  </si>
  <si>
    <t>3</t>
  </si>
  <si>
    <t>Handpumps/boreholes</t>
  </si>
  <si>
    <t>Puits foré/pompe manuelle</t>
  </si>
  <si>
    <t>5</t>
  </si>
  <si>
    <t>Protected spring</t>
  </si>
  <si>
    <t>Source améliorée</t>
  </si>
  <si>
    <t>6</t>
  </si>
  <si>
    <t>Rain water collection</t>
  </si>
  <si>
    <t>Récupération d’eau de pluie</t>
  </si>
  <si>
    <t>8</t>
  </si>
  <si>
    <t>Unprotected spring</t>
  </si>
  <si>
    <t>Source non-améliorée</t>
  </si>
  <si>
    <t>9</t>
  </si>
  <si>
    <t>Unprotected hand-dug well</t>
  </si>
  <si>
    <t>Puits creusé non-amélioré</t>
  </si>
  <si>
    <t>10</t>
  </si>
  <si>
    <t>Water seller/kiosks</t>
  </si>
  <si>
    <t>Kiosque/vendeur</t>
  </si>
  <si>
    <t>11</t>
  </si>
  <si>
    <t>Tanker truck</t>
  </si>
  <si>
    <t>Camion-citerne</t>
  </si>
  <si>
    <t>12</t>
  </si>
  <si>
    <t>Bottled water, water sachets</t>
  </si>
  <si>
    <t>Bouteilles d'eau ou sachets d'eau</t>
  </si>
  <si>
    <t>13</t>
  </si>
  <si>
    <t>Surface water (lake, pond, dam, river)</t>
  </si>
  <si>
    <t>Eau de surface (lac, étang, barrage, rivière)</t>
  </si>
  <si>
    <t>Ne sais pas</t>
  </si>
  <si>
    <t>sourcesecondary</t>
  </si>
  <si>
    <t>Piped connection to house (or neighbour’s)</t>
  </si>
  <si>
    <t>Forage avec pompe manuelle</t>
  </si>
  <si>
    <t>Unprotected dug well</t>
  </si>
  <si>
    <t>Tanker trucks</t>
  </si>
  <si>
    <t>Eau de surface (lac, mare, rivière)</t>
  </si>
  <si>
    <t>Did not collect from another source</t>
  </si>
  <si>
    <t>N’est pas allé chercher de l’eau potable à une autre source</t>
  </si>
  <si>
    <t>superstructure</t>
  </si>
  <si>
    <t>Wood</t>
  </si>
  <si>
    <t>Bois</t>
  </si>
  <si>
    <t>Metal</t>
  </si>
  <si>
    <t>Métal</t>
  </si>
  <si>
    <t>Plastic sheeting</t>
  </si>
  <si>
    <t>Plastique</t>
  </si>
  <si>
    <t>Thatch/leaves</t>
  </si>
  <si>
    <t>Chaume / Végétaux</t>
  </si>
  <si>
    <t>Fabric</t>
  </si>
  <si>
    <t xml:space="preserve">Tissu </t>
  </si>
  <si>
    <t>Bricks</t>
  </si>
  <si>
    <t>Briques</t>
  </si>
  <si>
    <t>Aucune</t>
  </si>
  <si>
    <t>toiletslab</t>
  </si>
  <si>
    <t xml:space="preserve">Wood </t>
  </si>
  <si>
    <t xml:space="preserve">Logs  </t>
  </si>
  <si>
    <t>Rondins</t>
  </si>
  <si>
    <t xml:space="preserve">Plastic </t>
  </si>
  <si>
    <t>Concrete</t>
  </si>
  <si>
    <t>Béton</t>
  </si>
  <si>
    <t>transmissionhh</t>
  </si>
  <si>
    <t>Radio</t>
  </si>
  <si>
    <t>SMS</t>
  </si>
  <si>
    <t>Printed flyers</t>
  </si>
  <si>
    <t>Prospectus</t>
  </si>
  <si>
    <t>Home visits from CHWs</t>
  </si>
  <si>
    <t>Visites à la maison de sensibilisateurs</t>
  </si>
  <si>
    <t>Community meetings</t>
  </si>
  <si>
    <t>Réunions communautaires</t>
  </si>
  <si>
    <t>Focus Group Discussions</t>
  </si>
  <si>
    <t>Focus group discussion</t>
  </si>
  <si>
    <t>typedisinfectant</t>
  </si>
  <si>
    <t>Aquatabs/water purification tablets</t>
  </si>
  <si>
    <t>Aquatabs/comprimés de purification de l’eau       </t>
  </si>
  <si>
    <t>Liquid chlorine</t>
  </si>
  <si>
    <t xml:space="preserve">Chlore liquide  </t>
  </si>
  <si>
    <t>Powder or granular chlorine</t>
  </si>
  <si>
    <t>Chlore en poudre ou granuleux</t>
  </si>
  <si>
    <t>PuR or Watermaker sachets</t>
  </si>
  <si>
    <t>Sachets de PuR ou Watermaker</t>
  </si>
  <si>
    <t>typefilter</t>
  </si>
  <si>
    <t>Biosand Filter</t>
  </si>
  <si>
    <t>Filtre Bio-Sand</t>
  </si>
  <si>
    <t>Ceramic Pot Filter</t>
  </si>
  <si>
    <t>Filtre céramique</t>
  </si>
  <si>
    <t>Candle Filter/Bucket Filter</t>
  </si>
  <si>
    <t xml:space="preserve">Filtre à bougie </t>
  </si>
  <si>
    <t>washhandstime</t>
  </si>
  <si>
    <t>Before eating</t>
  </si>
  <si>
    <t>Avant de manger</t>
  </si>
  <si>
    <t>Before cooking/meal preparation</t>
  </si>
  <si>
    <t>Avant de préparer les aliments</t>
  </si>
  <si>
    <t>After defecation</t>
  </si>
  <si>
    <t>Après les latrines</t>
  </si>
  <si>
    <t>Before breastfeeding</t>
  </si>
  <si>
    <t>Avant l'allaitement</t>
  </si>
  <si>
    <t>Before feeding children</t>
  </si>
  <si>
    <t>Avant de nourrir un enfant</t>
  </si>
  <si>
    <t>After handling a child’s stool/changing a nappy/cleaning a child’s bottom</t>
  </si>
  <si>
    <t>Après avoir manipulé les selles d’un enfant/changé un bébé/nettoyé les fesses d’un enfant</t>
  </si>
  <si>
    <t>Don’t know/no response</t>
  </si>
  <si>
    <t>Ne sait pas, ou pas de réponse donnée</t>
  </si>
  <si>
    <t>watercollector</t>
  </si>
  <si>
    <t>Adult female</t>
  </si>
  <si>
    <t>Femme adulte</t>
  </si>
  <si>
    <t>Adult male</t>
  </si>
  <si>
    <t>Homme adulte</t>
  </si>
  <si>
    <t>Child (11-18 years)</t>
  </si>
  <si>
    <t xml:space="preserve"> Enfant (11 à 18 ans) </t>
  </si>
  <si>
    <t>Child (10 years or younger)</t>
  </si>
  <si>
    <t>Enfant (10 ans ou moins)</t>
  </si>
  <si>
    <t>whenmakepotable</t>
  </si>
  <si>
    <t>Today</t>
  </si>
  <si>
    <t>Aujourd’hui</t>
  </si>
  <si>
    <t>Yesterday</t>
  </si>
  <si>
    <t>Hier</t>
  </si>
  <si>
    <t>Before yesterday</t>
  </si>
  <si>
    <t>Il y'a deux jours ou plus</t>
  </si>
  <si>
    <t>whynotenough</t>
  </si>
  <si>
    <t>There are water shortages</t>
  </si>
  <si>
    <t>Il y’a des coupures d’eau</t>
  </si>
  <si>
    <t>Water is too far</t>
  </si>
  <si>
    <t>La source est trop loin</t>
  </si>
  <si>
    <t>It is too dangerous to get water</t>
  </si>
  <si>
    <t>C’est dangereux d’aller chercher de l’eau</t>
  </si>
  <si>
    <t>Can't afford to buy enough</t>
  </si>
  <si>
    <t>Pas assez d’argent pour en acheter assez</t>
  </si>
  <si>
    <t>Waiting time at the water point is too long</t>
  </si>
  <si>
    <t>L'attente est trop longue à la source</t>
  </si>
  <si>
    <t>Don't have enough storage containers</t>
  </si>
  <si>
    <t>Pas assez de récipients pour stocker l'eau</t>
  </si>
  <si>
    <t>Limitation of volume of water that can be collected at water point</t>
  </si>
  <si>
    <t>Limitation de la quantité d’eau qui peut être collectée au point d’eau</t>
  </si>
  <si>
    <t>yesno</t>
  </si>
  <si>
    <t>yesnoabsent</t>
  </si>
  <si>
    <t>Absent</t>
  </si>
  <si>
    <t>yesnodk</t>
  </si>
  <si>
    <t xml:space="preserve">Oui </t>
  </si>
  <si>
    <t>yesnomakepotable</t>
  </si>
  <si>
    <t>Yes, we always treat it before drinking</t>
  </si>
  <si>
    <t xml:space="preserve">Oui, nous la traitons toujours avant de la boire </t>
  </si>
  <si>
    <t>Yes, SOMETIMES treat it before drinking</t>
  </si>
  <si>
    <t xml:space="preserve">Oui, nous la traitons parfois avant de la boire </t>
  </si>
  <si>
    <t>No, do not treat it before drinking</t>
  </si>
  <si>
    <t xml:space="preserve">Non, nous ne la traitons pas avant de la boire </t>
  </si>
  <si>
    <t>yesnoread</t>
  </si>
  <si>
    <t>Yes easily</t>
  </si>
  <si>
    <t>Oui, avec facilité</t>
  </si>
  <si>
    <t>Yes, but with difficulty</t>
  </si>
  <si>
    <t>Oui, mais avec difficulté</t>
  </si>
  <si>
    <t>No, cannot read</t>
  </si>
  <si>
    <t>Non, ne sait pas lire</t>
  </si>
  <si>
    <t>Refused to answer</t>
  </si>
  <si>
    <t>Refuse de répondre</t>
  </si>
  <si>
    <t>vectors</t>
  </si>
  <si>
    <t>Rodents</t>
  </si>
  <si>
    <t>Rongeurs</t>
  </si>
  <si>
    <t>Mosquitoes</t>
  </si>
  <si>
    <t>Moustiques</t>
  </si>
  <si>
    <t>Flies</t>
  </si>
  <si>
    <t>Mouches</t>
  </si>
  <si>
    <t>Cockroaches</t>
  </si>
  <si>
    <t>Cafards</t>
  </si>
  <si>
    <t>Others</t>
  </si>
  <si>
    <t>Autres</t>
  </si>
  <si>
    <t>Did not observer any vectors</t>
  </si>
  <si>
    <t>form_title</t>
  </si>
  <si>
    <t>form_id</t>
  </si>
  <si>
    <t>public_key</t>
  </si>
  <si>
    <t>submission_url</t>
  </si>
  <si>
    <t>default_language</t>
  </si>
  <si>
    <t>version</t>
  </si>
  <si>
    <t>instance_name</t>
  </si>
  <si>
    <t>English</t>
  </si>
  <si>
    <t>concat('WS_',${SURVDATE},'_T',${TEAM},'_HH',${HH})</t>
  </si>
  <si>
    <t>Message viewed during the validation</t>
  </si>
  <si>
    <t>What it means</t>
  </si>
  <si>
    <t>What you can do to correct it</t>
  </si>
  <si>
    <t>There is already a form with the same ID</t>
  </si>
  <si>
    <t>If there are no existing submissions, you can update it directly through the project's page, otherwise you need to make sure you change the form's ID before uploading it</t>
  </si>
  <si>
    <t>This variable name already exists</t>
  </si>
  <si>
    <t>Modify one of the variable names so that there are no longer any duplicates</t>
  </si>
  <si>
    <t>A choice list is not recognised</t>
  </si>
  <si>
    <t>Create the corresponding choice lists in the "choices" tab (or check for spelling mistakes in existing choice list name)</t>
  </si>
  <si>
    <t>There is inadequate syntax ({}, $ etc)</t>
  </si>
  <si>
    <t xml:space="preserve">Use search and find Excel features to find the line on which the error has occured and check all your syntax to ensure it is correct. </t>
  </si>
  <si>
    <t>Langue</t>
  </si>
  <si>
    <t>over_gen_subtitle_1</t>
  </si>
  <si>
    <t>inst_adapt_msg_1</t>
  </si>
  <si>
    <t>inst_adapt_msg_2</t>
  </si>
  <si>
    <t>inst_adapt_msg_3</t>
  </si>
  <si>
    <t>inst_adapt_title_1</t>
  </si>
  <si>
    <t>inst_add_msg_1</t>
  </si>
  <si>
    <t>inst_add_msg_2</t>
  </si>
  <si>
    <t>inst_add_msg_3</t>
  </si>
  <si>
    <t>inst_add_title_1</t>
  </si>
  <si>
    <t>inst_app_title_1</t>
  </si>
  <si>
    <t>inst_appearance_msg_1</t>
  </si>
  <si>
    <t>inst_genset_msg_1</t>
  </si>
  <si>
    <t>inst_genset_msg_2</t>
  </si>
  <si>
    <t>inst_genset_msg_3</t>
  </si>
  <si>
    <t>inst_genset_msg_4</t>
  </si>
  <si>
    <t>inst_genset_msg_5</t>
  </si>
  <si>
    <t>inst_genset_msg_6</t>
  </si>
  <si>
    <t>inst_genset_msg_7</t>
  </si>
  <si>
    <t>inst_genset_msg_8</t>
  </si>
  <si>
    <t>inst_genset_title_1</t>
  </si>
  <si>
    <t>inst_geo_msg_1</t>
  </si>
  <si>
    <t>inst_geo_msg_10</t>
  </si>
  <si>
    <t>inst_geo_msg_11</t>
  </si>
  <si>
    <t>inst_geo_msg_12</t>
  </si>
  <si>
    <t>inst_geo_msg_13</t>
  </si>
  <si>
    <t>inst_geo_msg_14</t>
  </si>
  <si>
    <t>inst_geo_msg_15</t>
  </si>
  <si>
    <t>inst_geo_msg_16</t>
  </si>
  <si>
    <t>inst_geo_msg_17</t>
  </si>
  <si>
    <t>inst_geo_msg_2</t>
  </si>
  <si>
    <t>inst_geo_msg_3</t>
  </si>
  <si>
    <t>inst_geo_msg_4</t>
  </si>
  <si>
    <t>inst_geo_msg_5</t>
  </si>
  <si>
    <t>inst_geo_msg_6</t>
  </si>
  <si>
    <t>inst_geo_msg_7</t>
  </si>
  <si>
    <t>inst_geo_msg_8</t>
  </si>
  <si>
    <t>inst_geo_msg_9</t>
  </si>
  <si>
    <t>inst_geo_title_1</t>
  </si>
  <si>
    <t>inst_get_msg_1</t>
  </si>
  <si>
    <t>inst_get_msg_2</t>
  </si>
  <si>
    <t>inst_get_msg_3</t>
  </si>
  <si>
    <t>inst_get_msg_4</t>
  </si>
  <si>
    <t>inst_get_msg_5</t>
  </si>
  <si>
    <t>inst_get_title_1</t>
  </si>
  <si>
    <t>inst_lang_msg_1</t>
  </si>
  <si>
    <t>inst_lang_title_1</t>
  </si>
  <si>
    <t>inst_opt_msg_1</t>
  </si>
  <si>
    <t>inst_opt_msg_2</t>
  </si>
  <si>
    <t>inst_opt_msg_3</t>
  </si>
  <si>
    <t>inst_opt_title_1</t>
  </si>
  <si>
    <t>inst_prep_msg_1</t>
  </si>
  <si>
    <t>inst_prep_msg_2</t>
  </si>
  <si>
    <t>inst_prep_msg_3</t>
  </si>
  <si>
    <t>inst_prep_msg_4</t>
  </si>
  <si>
    <t>inst_prep_msg_5</t>
  </si>
  <si>
    <t>inst_prep_msg_6</t>
  </si>
  <si>
    <t>inst_prep_title_1</t>
  </si>
  <si>
    <t>inst_test_msg_1</t>
  </si>
  <si>
    <t>inst_test_msg_2</t>
  </si>
  <si>
    <t>inst_test_title_1</t>
  </si>
  <si>
    <t>intro_aim_msg1</t>
  </si>
  <si>
    <t>intro_aim_msg2</t>
  </si>
  <si>
    <t>intro_aim_msg3</t>
  </si>
  <si>
    <t>intro_aim_sectiontitle</t>
  </si>
  <si>
    <t>intro_maintitle</t>
  </si>
  <si>
    <t>intro_overview_msg_1</t>
  </si>
  <si>
    <t>intro_overview_msg_2</t>
  </si>
  <si>
    <t>intro_overview_msg_3</t>
  </si>
  <si>
    <t>intro_overview_msg_4</t>
  </si>
  <si>
    <t>intro_overview_msg_6</t>
  </si>
  <si>
    <t>intro_overview_sectiontitle</t>
  </si>
  <si>
    <t>over_app_msg_1</t>
  </si>
  <si>
    <t>over_app_msg_2</t>
  </si>
  <si>
    <t>over_app_msg_3</t>
  </si>
  <si>
    <t>over_app_msg_4</t>
  </si>
  <si>
    <t>over_calc_desc_1</t>
  </si>
  <si>
    <t>over_calc_msg_1</t>
  </si>
  <si>
    <t>over_calc_msg_2</t>
  </si>
  <si>
    <t>over_calc_msg_3</t>
  </si>
  <si>
    <t>over_calc_msg_4</t>
  </si>
  <si>
    <t>over_calc_msg_5</t>
  </si>
  <si>
    <t>over_cond_desc_1</t>
  </si>
  <si>
    <t>over_cond_desc_2</t>
  </si>
  <si>
    <t>over_cond_desc_3</t>
  </si>
  <si>
    <t>over_cond_desc_4</t>
  </si>
  <si>
    <t>over_cond_desc_6</t>
  </si>
  <si>
    <t>over_cond_desc_7</t>
  </si>
  <si>
    <t>over_cond_msg_1</t>
  </si>
  <si>
    <t>over_cond_msg_2</t>
  </si>
  <si>
    <t>over_cond_msg_3</t>
  </si>
  <si>
    <t>over_cond_msg_4</t>
  </si>
  <si>
    <t>over_cond_msg_5</t>
  </si>
  <si>
    <t>over_const_desc_1</t>
  </si>
  <si>
    <t>over_const_desc_2</t>
  </si>
  <si>
    <t>over_const_desc_3</t>
  </si>
  <si>
    <t>over_const_msg_1</t>
  </si>
  <si>
    <t>over_const_msg_2</t>
  </si>
  <si>
    <t>over_const_msg_3</t>
  </si>
  <si>
    <t>over_const_msg_4</t>
  </si>
  <si>
    <t>over_const_msg_5</t>
  </si>
  <si>
    <t>over_const_msg_6</t>
  </si>
  <si>
    <t>over_far_maintitle</t>
  </si>
  <si>
    <t>over_far_msg_1</t>
  </si>
  <si>
    <t>over_far_subtitle_1</t>
  </si>
  <si>
    <t>over_far_subtitle_2</t>
  </si>
  <si>
    <t>over_gen_maintitle</t>
  </si>
  <si>
    <t>over_gen_role_desc_1</t>
  </si>
  <si>
    <t>over_gen_role_desc_10</t>
  </si>
  <si>
    <t>over_gen_role_desc_11</t>
  </si>
  <si>
    <t>over_gen_role_desc_12</t>
  </si>
  <si>
    <t>over_gen_role_desc_13</t>
  </si>
  <si>
    <t>over_gen_role_desc_14</t>
  </si>
  <si>
    <t>over_gen_role_desc_15</t>
  </si>
  <si>
    <t>over_gen_role_desc_2</t>
  </si>
  <si>
    <t>over_gen_role_desc_3</t>
  </si>
  <si>
    <t>over_gen_role_desc_4</t>
  </si>
  <si>
    <t>over_gen_role_desc_5</t>
  </si>
  <si>
    <t>over_gen_role_desc_6</t>
  </si>
  <si>
    <t>over_gen_role_desc_7</t>
  </si>
  <si>
    <t>over_gen_role_desc_8</t>
  </si>
  <si>
    <t>over_gen_role_desc_9</t>
  </si>
  <si>
    <t>over_gen_role_msg_1</t>
  </si>
  <si>
    <t>over_gen_role_msg_10</t>
  </si>
  <si>
    <t>over_gen_role_msg_11</t>
  </si>
  <si>
    <t>over_gen_role_msg_12</t>
  </si>
  <si>
    <t>over_gen_role_msg_13</t>
  </si>
  <si>
    <t>over_gen_role_msg_14</t>
  </si>
  <si>
    <t>over_gen_role_msg_15</t>
  </si>
  <si>
    <t>over_gen_role_msg_2</t>
  </si>
  <si>
    <t>over_gen_role_msg_3</t>
  </si>
  <si>
    <t>over_gen_role_msg_4</t>
  </si>
  <si>
    <t>over_gen_role_msg_5</t>
  </si>
  <si>
    <t>over_gen_role_msg_6</t>
  </si>
  <si>
    <t>over_gen_role_msg_7</t>
  </si>
  <si>
    <t>over_gen_role_msg_8</t>
  </si>
  <si>
    <t>over_gen_role_msg_9</t>
  </si>
  <si>
    <t>over_gen_subtitle_12</t>
  </si>
  <si>
    <t>over_gen_subtitle_2</t>
  </si>
  <si>
    <t>over_gen_type_def_1</t>
  </si>
  <si>
    <t>over_gen_type_def_10</t>
  </si>
  <si>
    <t>over_gen_type_def_11</t>
  </si>
  <si>
    <t>over_gen_type_def_12</t>
  </si>
  <si>
    <t>over_gen_type_def_13</t>
  </si>
  <si>
    <t>over_gen_type_def_14</t>
  </si>
  <si>
    <t>over_gen_type_def_2</t>
  </si>
  <si>
    <t>over_gen_type_def_3</t>
  </si>
  <si>
    <t>over_gen_type_def_4</t>
  </si>
  <si>
    <t>over_gen_type_def_5</t>
  </si>
  <si>
    <t>over_gen_type_def_6</t>
  </si>
  <si>
    <t>over_gen_type_def_7</t>
  </si>
  <si>
    <t>over_gen_type_def_8</t>
  </si>
  <si>
    <t>over_gen_type_def_9</t>
  </si>
  <si>
    <t>over_gen_type_msg_1</t>
  </si>
  <si>
    <t>over_gen_type_msg_10</t>
  </si>
  <si>
    <t>over_gen_type_msg_11</t>
  </si>
  <si>
    <t>over_gen_type_msg_12</t>
  </si>
  <si>
    <t>over_gen_type_msg_13</t>
  </si>
  <si>
    <t>over_gen_type_msg_14</t>
  </si>
  <si>
    <t>over_gen_type_msg_2</t>
  </si>
  <si>
    <t>over_gen_type_msg_3</t>
  </si>
  <si>
    <t>over_gen_type_msg_4</t>
  </si>
  <si>
    <t>over_gen_type_msg_5</t>
  </si>
  <si>
    <t>over_gen_type_msg_6</t>
  </si>
  <si>
    <t>over_gen_type_msg_7</t>
  </si>
  <si>
    <t>over_gen_type_msg_8</t>
  </si>
  <si>
    <t>over_gen_type_msg_9</t>
  </si>
  <si>
    <t>over_gen_type_subtitle_1</t>
  </si>
  <si>
    <t>over_grp_msg_1</t>
  </si>
  <si>
    <t>over_rpt_msg_1</t>
  </si>
  <si>
    <t>over_settings_maintitle</t>
  </si>
  <si>
    <t>over_settings_msg_1</t>
  </si>
  <si>
    <t>over_settings_subtitle_1</t>
  </si>
  <si>
    <t>over_settings_subtitle_2</t>
  </si>
  <si>
    <t>over_settings_subtitle_3</t>
  </si>
  <si>
    <t>over_settings_subtitle_4</t>
  </si>
  <si>
    <t>over_type_subtitle_1</t>
  </si>
  <si>
    <t>ins_adapt_kobo_title1</t>
  </si>
  <si>
    <t>ins_adapt_kobo_text1</t>
  </si>
  <si>
    <t>ins_adapt_kobo_text2</t>
  </si>
  <si>
    <t>ins_adapt_kobo_text3</t>
  </si>
  <si>
    <t>ins_adapt_kobo_title2</t>
  </si>
  <si>
    <t>ins_adapt_kobo_title3</t>
  </si>
  <si>
    <t>ins_adapt_kobo_title4</t>
  </si>
  <si>
    <t>ins_adapt_kobo_text4</t>
  </si>
  <si>
    <t>ins_adapt_kobo_text5</t>
  </si>
  <si>
    <t>ins_adapt_kobo_text6</t>
  </si>
  <si>
    <t>ins_adapt_kobo_text7</t>
  </si>
  <si>
    <t>ins_adapt_kobo_text8</t>
  </si>
  <si>
    <t>I. Information générale</t>
  </si>
  <si>
    <t>Vous trouverez ici toutes les explications concernant les modifications autorisées et comment les réaliser en respectant le format général (car une erreur de format peut s'avérer catastrophique pour votre enquête!)</t>
  </si>
  <si>
    <t xml:space="preserve">    N'hésitez pas à adapter la formulation des questions si vous trouvez qu'elles ne sont pas assez explicites dans un pays donné (tout en évitant d'en changer complètement le sens - si vous voulez modifier celui-ci complètement, mieux vaut masquer la question et en ajouter une nouvelle).</t>
  </si>
  <si>
    <t xml:space="preserve">    Assurez vous de toujours sauvegarder le formulaire sous un nom de version adapté à chaque fois que vous faites des modifications afin de pouvoir vous retrouver facilement (idem pour la mise à jour des versions sur les téléphones). Cela doit être fait dans l'onglet "Settings" dans les cellules form_title, "form_id" (attention, il ne peut y avoir ni espace ni caractères spéciaux ici; il s'agit de l'ID réelle du formulaire) et "version".</t>
  </si>
  <si>
    <t>II. Adapter les questions au contexte local en XLS form</t>
  </si>
  <si>
    <t>Les questions peuvent être ajoutées par le partenaire en fonction de ses besoins. Pour faciliter l'analyse, nous recommandons de suivre la logique adoptée pour les autres questions (ex: nom de la question, nom des choix, etc.). Retracez facilement tous les ajouts en les inscrivant en VERT - cela sera utile dans le cas d'un soutien à distance ou un débogage.Lisez attentivement l'onglet "XLS_overview"et surtout, testez votre formulaire à chaque nouvelle question ajoutée si vous avez peu d'expérience en matière de formulaires XLS - cela permettra de corriger plus facilement les erreurs éventuelles.</t>
  </si>
  <si>
    <t xml:space="preserve">La numérotation des questions peut être délicate. Elle a été conçue pour faciliter la compréhension et l'utilisation des outils d'analyse. Veillez à ne pas modifier la numérotation des questions existantes afin d'éviter des incohérences avec le formulaire générique. Vous pouvez soit ajouter un niveau intermédiaire (ex: A.1.b.) , soit mettre la question supplémentaire à la fin du module si cela est pertinent, ou encore créer un nouveau module. Nous vous suggérons de suivre la logique actuelle pour les questions de type "Si autre, spécifiez" en conservant le même numéro que la question précédente. </t>
  </si>
  <si>
    <t>II.4. Ajouter de nouvelles questions</t>
  </si>
  <si>
    <t>II.4. Modifications de l'apparence</t>
  </si>
  <si>
    <t>Différents paramètres d'apparence peuvent être modifiés, notamment pour visualiser plusieurs questions sur un même écran Vous pouvez consulter l'onglet "XLS_overview" pour en savoir plus - cependant, dans la majorité des enquêtes effectuées dans des contextes divers, nous recommandons de ne faire aucune modification car si les téléphones utilisés plus tard sont plus petits, visualiser ces mêmes questions sur l'écran posera problème.</t>
  </si>
  <si>
    <t>Quelques autres paramètres du formulaire peuvent être adaptés dans l'onglet "Settings":</t>
  </si>
  <si>
    <t xml:space="preserve">    Name &amp; ID (Nom et ID) du formulaire</t>
  </si>
  <si>
    <t xml:space="preserve">Vous pouvez changer le nom du formulaire dans l'onglet "Settings". </t>
  </si>
  <si>
    <t>  Pour télécharger des formulaires modifiés sur Kobo, consultez l'outil "Étape 4 - Paramétrage du système d'enquête avec KoBo Online".</t>
  </si>
  <si>
    <t xml:space="preserve">    Attribution automatique d'un nom</t>
  </si>
  <si>
    <t>Une attribution de nom automatique a été mise au point pour chaque formulaire; celle-ci concatène les valeurs de différentes questions (par défaut, cela concerne les données d'enquête, numéro d'équipe et numéro de ménage). Cela aide les enquêteurs à identifier facilement les formulaires terminés ou à terminer. Vous pouvez ajouter ou modifier ces éléments autant que vous le souhaitez du moment que vous les testez soigneusement.</t>
  </si>
  <si>
    <t>V. Paramètres généraux</t>
  </si>
  <si>
    <t>Cela concerne les aspects suivants:</t>
  </si>
  <si>
    <t xml:space="preserve">    Contraintes</t>
  </si>
  <si>
    <t>Plusieurs questions du formulaire peuvent avoir des contraintes associées qui changent selon vos connaissances du contexte local. Nous avons déjà vu un exemple concernant l'organisation du camp; cependant, c'est aussi le cas pour les numéros d'équipes (dépend du nombre d'équipes présentes sur le terrain) ou certains champs numériques (tels que le nombre de ménages partageant une installation...).</t>
  </si>
  <si>
    <t xml:space="preserve">    Obligatoire</t>
  </si>
  <si>
    <t>Le partenaire peut aussi choisir de rendre obligatoires certaines questions qui ne l'étaient pas pour s'assurer que son analyse repose sur une base de données complète par rapport à une question donnée. Pour cela, la seule chose à faire est d'ajouter un "yes" dans la colonne "required" - assurez-vous cependant que cela ne soit pas paramétré pour toute question:</t>
  </si>
  <si>
    <t xml:space="preserve">    dont le type ne demande pas d'action humaine (ex: "calculate”, “note”, “select_multiple” pour lesquelles ne cocher aucun choix reste valide...), sinon votre enquêteur sera bloqué!</t>
  </si>
  <si>
    <t xml:space="preserve">    Formulation</t>
  </si>
  <si>
    <t>Certaines formulations peuvent aussi nécessiter des modifications pour certaines questions afin de les rendre plus explicites (ex: le type de chloration, les sources d'eau, etc.). Veillez à ne faire aucune modification qui puisse compliquer les comparaisons à long terme (particulièrement dans tous les modules obligatoires) et de conserver les noms des valeurs existantes autant que possible (pour rester cohérent avec les "names" associées aux valeurs). La colonne "hint" peut être très utile pour expliquer les définitions ou aspects locaux que vous souhaiteriez souligner autour des listes d'options utilisées. Au cas où vous souhaiteriez ajouter un nouvel élément à une liste de réponses possibles, privilégiez la création d'un nouveau "label" (libellé ou étiquette) et d'un nouveau "name" (nom) plutôt que la modification de ceux qui existent déjà afin d'éviter toute confusion future. Utilisez la couleur orange dans toutes les cellules que vous avez modifiées afin que toute personne réutilisant le même formulaire puisse voir ce qui diffère du formulaire CAP EHA standard à l'intérieur; de même, servez-vous du vert pour tous vos ajouts.</t>
  </si>
  <si>
    <t xml:space="preserve">    Organisation du camp</t>
  </si>
  <si>
    <t>Dépendant de l'organisation du camp (blocs, zones, etc,) vous aurez probablement besoin de spécifier si les noms sont des numéros ("integers") ou encore des lettres ("text"), ainsi que, si ce sont des numéros, la fourchette de valeurs possibles (min et max dans la colonne "constraints"). Vous pourriez aussi avoir à modifier certaines questions (voir plus bas) selon l'organisation du camp. Par exemple, si vous utilisez Section et Zone mais pas Bloc, ou si vous utilisez "AREA" (Quartier) au lieu de Zone.</t>
  </si>
  <si>
    <t xml:space="preserve">    Listes de choix</t>
  </si>
  <si>
    <t>Dans l'onglet "choix" beaucoup de listes doivent être adaptées, telles que les noms de camps ou les différentes options à une question qui devront être adaptées au contexte local (ex: types de devises, type de toilettes, etc.) Consultez l'onglet "XLS Overview" pour en savoir plus sur l'utilité de chaque colonne.
 </t>
  </si>
  <si>
    <t>Vous pouvez modifier le texte en orange, effacer une ligne ou en ajouter une pour de nouvelles options si nécessaire. Assurez-vous simplement de remplir les différentes colonnes pour ces nouvelles lignes d'après les lignes exitantes (ex: copier/coller le nom de la liste ci-dessus, gardez la même logique pour "name", etc.) Ne réutilisez pas une ID existante pour une nouvelle valeur créée (même si l'ID passée a été supprimée) afin de rendre possibles de futures comparaisons avec d'autres contextes si besoin.</t>
  </si>
  <si>
    <t>Pour certaines questions, des images pourraient être ajoutées en vue d'aider les enquêteurs à expliquer aux ménages ce qu'ils recherchent. Cela peut légèrement alourdir le formulaire; par conséquent, ne l'utilisez que si vous êtes sûr que cela sera utile.</t>
  </si>
  <si>
    <t>Si vous décidez de donner suite à cette idée, il vous faudra ajouter des images locales que les ménages reconnaîtront (par exemple en prenant des photos au marché local). Ensuite, assurez-vous que le nom du média dans la colonne “media::image” dans le formulaire XLS est le même que celui que vous avez déterminé (essayer de conserver un format de photo standard).</t>
  </si>
  <si>
    <t>Les modalités de téléchargement des images sur le serveur peuvent être différentes d'un outil à l'autre. Sur Kobo, ajoutez-les simplement dans "Project settings" (paramètres du projet) en suivant les étapes indiquées dans la capture d'écran</t>
  </si>
  <si>
    <t>II.2. Éléments géographiques et listes de choix locaux, contraintes et aspects obligatoires</t>
  </si>
  <si>
    <t>Un code de couleurs spécifique a été mis en place dans la CAP EHA pour faciliter sa modification par les partenaires:</t>
  </si>
  <si>
    <t>       Certaines cellules ont été protégées (ce qui veut dire qu'un utilisateur ne peut pas les utiliser) car leur modification peut avoir un gros impact sur les modalités de calcul, les sauts de champs, etc. présents dans le formulaire, ou même dans les outils d'analyse mis à disposition dans Excel pour créer facilement un nombre d'indicateurs minimum.</t>
  </si>
  <si>
    <t>I. Comprendre le format</t>
  </si>
  <si>
    <t>Si dans un contexte donné, une autre langue doit être ajoutée à l'enquête, vous pouvez ajouter deux colonnes pour chaque langue (une “label::nomdelalangue” et une “hint::nomdelalangue”) comme vous pouvez le voir sur la capture d'écran ci-dessous. En dehors de cela, un nom de colonne ne doit jamais être changé. Évitez également de changer l'ordre des colonnes, car cela peut compliquer les choses si vous avez besoin de copier-coller des éléments d'une autre enquête à un moment donné. Après avoir ajouté ces colonnes, vous devez saisir la traduction de chacune des questions (et indices) que vous allez utiliser.</t>
  </si>
  <si>
    <t>II.1. Langue</t>
  </si>
  <si>
    <t>Pour afficher une question facultative (masquée par défaut) de façon à ce que l'enquêteur puisse la visualiser, il vous suffit d'enlever l'option impossible paramétrée dans le fichier, telle que 1=2, dans la colonne "relevant". Assurez-vous que tout ce que vous avez ajouté pour intégrer le 1=2 quand il y a des conditions multiples est enlevé (tel que "and").</t>
  </si>
  <si>
    <t xml:space="preserve">    Veillez à n'effacer aucune des autres conditions existantes quand il y a plus d'une condition dans la cellule!</t>
  </si>
  <si>
    <t xml:space="preserve">    Réfléchissez attentivement à l'option de masquer ou non la question GPS - cela pourrait vous aider à créer des cartes d'analyse intéressantes (ex: comparaison des sources d'eau par rapport à la localisation des ménages dans le camp, etc.), mais allongerait la durée de l'entretien.</t>
  </si>
  <si>
    <t>II.3. Faire apparaître des questions facultatives</t>
  </si>
  <si>
    <t>L'outil d'analyse CAP EHA est configuré de telle manière que les indicateurs opérationnels de base soient faciles à analyser.Cependant, vous souhaiterez probablement visualiser bien d'autres indicateurs plus spécifiques à vos besoins. Vous pouvez mettre au point votre plan d'analyse en spécifiant dans quel onglet de l'outil d'analyse vous souhaitez visualiser les résultats de vos différentes questions. Consultez l'outil d'analyse plus en détail pour comprendre à quoi servent les différents onglets.</t>
  </si>
  <si>
    <t xml:space="preserve">Vous pouvez par conséquent aller à la dernière colonne - nommée "Analysis" - de l'onglet SURVEY </t>
  </si>
  <si>
    <t xml:space="preserve">  N'hésitez pas à masquer les colonnes autres que label et Analysis pour faciliter la configuration. </t>
  </si>
  <si>
    <t>Vous pouvez décider dans quels onglets de l'outil d'analyse la question sera disponible pour représentation graphique en saisissant les lettres suivantes dans la colonne "analyse".</t>
  </si>
  <si>
    <t>C: Graphique à barres
U: Pie chart
R: Rang (Ranking)</t>
  </si>
  <si>
    <t>Si vous ajouter un D pour Disaggregation (désagrégation), cela veut dire que vous pourrez désagréger toutes les réponses dans les onglets Choice, Unique et Value par les résultats des questions choisies (par bloc, grappe, sexe, pays d'origine etc.)</t>
  </si>
  <si>
    <t>IV. Préparer votre analyse</t>
  </si>
  <si>
    <t>Pour tester votre formulaire, tout ce dont vous avez besoin est d'importer celui-ci régulièrement sur votre compte KoBo, où il sera validé au cours du processus d'importation.Consultez l'onglet "dépannage " pour voir quelles sont les erreurs fréquentes si vous ne comprenez pas le message d'erreur qui s'affiche.Pour mettre un formulaire existant à jour, suivez la procédure indiquée dans l'outil "Troubleshooting".</t>
  </si>
  <si>
    <t>VI. Comment tester la CAP EHA</t>
  </si>
  <si>
    <t xml:space="preserve">Le but de ce document est d'aider les partenaires d'implantation à adapter le formulaire CAP EHA (Connaissances, Attitudes, Pratiques) - mis à disposition par le HCR - en fonction de leurs besoins locaux. Le format XLS, c'est-à-dire le format dans lequel le formulaire CAP EHA est disponible, est un format standard dans les enquêtes utilisant la technologie mobile. Beaucoup de documents ont déjà été écrits sur le codage dans ce format (liens disponibles à la fin du document); cependant, nous vous expliquerons ici comment adapter votre formulaire CAP EHA de manière spécifique.
</t>
  </si>
  <si>
    <t xml:space="preserve">    Dans l'onglet SURVEY, toutes les lignes en GRAS doivent rester telles quelles - elles sont reliées à des indicateurs de base qui ne seront pas calculés correctement si des modifications sont apportées.</t>
  </si>
  <si>
    <t>Objectif de ce document:</t>
  </si>
  <si>
    <t>Les trois onglets verts contiennent le contenu du formulaire:</t>
  </si>
  <si>
    <t>Les trois onglets orange sont les onglets d'instructions sur les modalités de fonctionnement et d'adaptation du formulaire au contexte local.</t>
  </si>
  <si>
    <t>Aperçu</t>
  </si>
  <si>
    <t>Elle doit être réglée dans la colonne "appearance" pour vous aider à changer la façon dont les éléments apparaissent à l'écran (seuls les deux réglages les plus utilisés sont mentionnés ici)</t>
  </si>
  <si>
    <t>Type d'effet</t>
  </si>
  <si>
    <t>Montre un calendrier tel que celui qui est utilisé pour "Date" au début du formulaire.</t>
  </si>
  <si>
    <t>Pour afficher plusieurs questions sur la même page, comme des tableaux ou des listes mais sous une présentation différente. Doit être paramétré au niveau du groupe (celui dans lequel toutes les questions se trouveront)</t>
  </si>
  <si>
    <t>Ils doivent figurer dans la colonne pour calculer les éléments basés sur les résultats d'enquête (ex: un âge en comparant la date d'enquête et la date de naissance, une somme d'éléments, etc.)</t>
  </si>
  <si>
    <t>Type de calcul</t>
  </si>
  <si>
    <t>Quantité d'eau pour un récipient donné d'après sa capacité (LITRE) et le nombre de trajets effectués (JOURNEY)</t>
  </si>
  <si>
    <t>${NBWOMENREPROD}&gt;0</t>
  </si>
  <si>
    <t>not(selected(${LATRINETYPE},'2'))</t>
  </si>
  <si>
    <t xml:space="preserve">    Vous ne pouvez pas faire référence à une variable qui recevra une valeur plus loin dans le formulaire.</t>
  </si>
  <si>
    <t xml:space="preserve">    Lorsque vous utilisez selected(${Variable}, ’youroption’), vous devez TOUJOURS utiliser des guillemets simples (apostrophes), y compris pour les nombres. Sinon vous recevrez un message d'erreur au moment de télécharger le formulaire.</t>
  </si>
  <si>
    <t>Celles-ci doivent mises dans la colonne "relevant" (pertinent) pour spécifier si une question ou un groupe de questions ne devraient apparaître que dans certains cas. Si vous ajoutez plus qu'une condition, il vous faut utiliser les opérateurs AND/OR (ET/OU) pour spécifier si vous voulez que toutes les conditions s'appliquent ou juste une.</t>
  </si>
  <si>
    <t>Type de condition</t>
  </si>
  <si>
    <t>Les questions sur l'hygiène féminine n'apparaissent que si la variable “NBWOMENREPROD” est supérieure à 0.</t>
  </si>
  <si>
    <t>La question "Si autre, merci de spécifier:" apparaît si la variable “ENUMERATOR” est égale à "96" (ce qui correspond au code pour "Autre"</t>
  </si>
  <si>
    <t>La question n'apparaît que si la variable “LATRINETYPE” n'obtient pas la valeur "2" (c'est-à-dire "pit latrine") AJOUTER PARENTHÈSE. Donc tout autre choix que "2" à la question "IDType" fera apparaître la question LATRINETYPE.</t>
  </si>
  <si>
    <t>.&gt;0 and .&lt;100</t>
  </si>
  <si>
    <t>.&lt;${HHSIZE}</t>
  </si>
  <si>
    <t>Celles-ci doivent être mises dans la colonne "Constraints".</t>
  </si>
  <si>
    <t>Type de contrainte</t>
  </si>
  <si>
    <t>Le résultat pour cette question doit être SUPÉRIEUR À 0 et INFÉRIEUR à 100</t>
  </si>
  <si>
    <t>CETTE COLONNE doit être SUPÉRIEURE OU ÉGALE à la valeur de "HHSIZE"</t>
  </si>
  <si>
    <t xml:space="preserve">    Notez que le résultat d'une question peut être commandé à l'aide de "${VARIABLENAME}".</t>
  </si>
  <si>
    <t>III. Au delà des questions individuelles</t>
  </si>
  <si>
    <t>La section ci-dessous décrit différentes façons de regrouper les questions selon les objectifs</t>
  </si>
  <si>
    <t>III.1 Groupes</t>
  </si>
  <si>
    <t>III.2 Répétitions</t>
  </si>
  <si>
    <t>I. Informations générales</t>
  </si>
  <si>
    <t>Description</t>
  </si>
  <si>
    <t>Permet de répéter les questions un certain nombre de fois automatiquement</t>
  </si>
  <si>
    <t>C'est la colonne qui permet de paramétrer des listes en cascades (options apparaissant selon les réponses fournies aux questions précédentes)</t>
  </si>
  <si>
    <t>Widget à afficher (cf. plus loin: calendrier par exemple)</t>
  </si>
  <si>
    <t>Saisir "yes" si vous voulez rendre cette question obligatoire</t>
  </si>
  <si>
    <t>C'est la colonne qui permet de visualiser les modalités telles que les photos, du texte, etc (voir onglet "instructions", section II.2 pour plus d'informations)</t>
  </si>
  <si>
    <t>Pour spécifier dans quel onglet de l'analyseur Kobo vos résultats à une question donnée vont apparaître (voir la documentation sur l'analyse pour en savoir plus)</t>
  </si>
  <si>
    <t>Type de question (texte, image...)</t>
  </si>
  <si>
    <t>Nom de la question (et des colonnes dans "Output")</t>
  </si>
  <si>
    <t>Ce que l'intervieweur verra réellement dans le téléphone. Vous pouvez ajouter autant de langues que vous le désirez (ou enlever les colonnes des langues que vous ne voulez pas voir)</t>
  </si>
  <si>
    <t>Une note pour l'intervieweur, pour clarifier une question, faire un rappel... N'oubliez pas d'ajouter les différentes langues que vous avez incluses pour la colonne "label" ou de les retirer dans le cas contraire</t>
  </si>
  <si>
    <t>Pour ajouter des contraintes aux réponses (fourchette de valeurs numériques par exemple)</t>
  </si>
  <si>
    <t>Message à afficher si la réponse ne respecte pas les contraintes</t>
  </si>
  <si>
    <t>Calcule une valeur (“+”, “-” et EN FRANÇAIS DS LE TXT div), peut calculer un âge à partir d'un date de naissance par exemple</t>
  </si>
  <si>
    <t>Pour ajouter une (des) condition(s) à respecter pour que la question s'affiche. Par exemple, si la réponse à la question précédente est "Autre" montrer la question "Si autre, merci de spécifier"; sinon, ne pas afficher.</t>
  </si>
  <si>
    <t>Colonnes</t>
  </si>
  <si>
    <t>constraint_message</t>
  </si>
  <si>
    <t>I.1. Type de questions (ou variables)</t>
  </si>
  <si>
    <t>I.2. Rôle des colonnes</t>
  </si>
  <si>
    <t>Pour la saisie de texte libre</t>
  </si>
  <si>
    <t>Pour sélectionner une date</t>
  </si>
  <si>
    <t>Pour sélectionner une date &amp; une heure</t>
  </si>
  <si>
    <t>Pour enregistrer un audio.</t>
  </si>
  <si>
    <t>Pour enregistrer un vidéo.</t>
  </si>
  <si>
    <t>Pour ordonner un calcul</t>
  </si>
  <si>
    <t>Saisie de nombres entiers ("ronds")</t>
  </si>
  <si>
    <t>Saisie de nombres décimaux.</t>
  </si>
  <si>
    <t>Pour les questions à choix multiples mais auxquelles vous ne pouvez sélectionner qu'une seule réponse parmi celles de la liste fournie. [option] indique ce que vous devez spécifier dans l'onglet "choices", où la liste des options est fournie. Si le nom de votre liste est "foodtype", la traduction informatique est "select_one [foodtype]"</t>
  </si>
  <si>
    <t>Identique à select_one, hormis que l'utilisateur peut choisir autant de réponses qu'il le désire.</t>
  </si>
  <si>
    <t>Inscrit une note sur l'écran mais n'autorise aucune saisie.</t>
  </si>
  <si>
    <t>Pour recueillir les coordonnées GPS.</t>
  </si>
  <si>
    <t>Pour prendre une photo.</t>
  </si>
  <si>
    <t>Pour analyser un code-barres, mais requiert des applications supplémentaires.</t>
  </si>
  <si>
    <t>integer (nombre entier)</t>
  </si>
  <si>
    <t>decimal (nombre décimal)</t>
  </si>
  <si>
    <t>select_one</t>
  </si>
  <si>
    <t>barcode (code-barres)</t>
  </si>
  <si>
    <t>Un groupe de questions marquées comme "repeat" signifie que les questions qui y sont rattachées seront posées plusieurs fois. Les questions doivent être regroupées entre les invites de commande "begin repeat" (commencer la répétition) et "end repeat" (terminer la répétition).Si rien 'est spécifié dans la colonne "repeat_count" (nombre de répétitions), le nombre de questions sera répété jusqu'à ce que l'enquêteur mentionne qu'il ne veut pas ajouter de nouveau groupe de questions. Si un nombre ou encore le nom de la question précédente est spécifié dans repeat_coloumn" (tel que c'est le cas ici avec le nombre de récipients), le groupe de questions apparaîtra automatiquement le même nombre de fois que le nombre indiqué dans cette question.</t>
  </si>
  <si>
    <t>II. Paramètres spécifiques</t>
  </si>
  <si>
    <t>La section ci-dessous décrit les paramètres spécifiques qui peuvent être définis pour chaque question ou groupe de questions.</t>
  </si>
  <si>
    <t>II.1 Contraintes sur certaines données</t>
  </si>
  <si>
    <t>II.2 Questions conditionnelles ("relevant")</t>
  </si>
  <si>
    <t>II.3. Calculs</t>
  </si>
  <si>
    <t>II.4 Apparence</t>
  </si>
  <si>
    <t>III. Adapter les questions au contexte local sur la plateforme Kobo Toolbox</t>
  </si>
  <si>
    <t>Une fois que votre formulaire xls a été téléchargé sur la plateforme Kobo, vous pouvez le modifier en cliquant sur l'icône "Modifier" comme ci-dessous:</t>
  </si>
  <si>
    <t>Avant de commencer à modifier quoi que ce soit s'il vous plaît assurez-vous de ne pas supprimer ou modifier fortement les questions en GRAS dans le formulaire xls ou tout calcul y relatif. Ceux-ci sont essentiels afin que les indicateurs de base puissent etre calculés.</t>
  </si>
  <si>
    <t>III.1. Comment modifier une question</t>
  </si>
  <si>
    <t>III.2. Comment ajouter une question</t>
  </si>
  <si>
    <t>III.3. Comment supprimer une question</t>
  </si>
  <si>
    <t>Si vous voulez modifier le texte d'une question ou dans les réponses a une question, vous pouvez simplement cliquer dessus et vous pourrez directement modifier le texte.</t>
  </si>
  <si>
    <t>Si vous voulez modifier la contrainte d'une question, changer ses paramètres d'affichage, son apparence, etc., vous pouvez cliquer sur l'icône "Paramètres" qui vous permettra de faire les adaptations désirées.</t>
  </si>
  <si>
    <t>Si vous souhaitez ajouter une question à la Standardized WASH KAP Survey, vous pouvez cliquer sur l'icone "+" sous la question où vous souhaitez ajouter la nouvelle. Kobo vous demandera alors d'écrire le libellé exact, puis de sélectionner le type de la nouvelle question que vous souhaitez ajouter.</t>
  </si>
  <si>
    <t>Si vous souhaitez supprimer une question (qui n'est ni en GRAS ni sous forme de calcul), vous pouvez cliquer sur l'icône "corbeille" située à droite de la question. Kobo vous demandera alors une confirmation pour le faire. En cliquant sur "OK", vous autorisez Kobo à le faire.</t>
  </si>
  <si>
    <t xml:space="preserve">
En faisant les adaptations à l'enquête WASH KAP standardisée sur la plate-forme Kobo Toolbox, n'oubliez pas de sauvegarder régulièrement vos modifications en cliquant sur le bouton «Enregistrer» en haut à droite de la page.</t>
  </si>
  <si>
    <t>I. General information</t>
  </si>
  <si>
    <t>You will find here all the explanations concerning what modifications can be made and how to make them whilst respecting the general format (as an error in the format can be extremely detrimental to your survey!)</t>
  </si>
  <si>
    <t xml:space="preserve">    Make sure when you make modifications to always save the form with an updated version name to facilitate understanding (and also the updating of the versions on the phones). This should be done in the "Settings" tab in the form_title, "form_id" (be careful, there can be no spaces or special characters here, this is the real ID of the form) and "version".</t>
  </si>
  <si>
    <t>Questions can be added by the partner depending on his need. To facilitate analysis we recommend following the patterns set up for other questions (ie name of question, name of choices etc). Keep track of addition by writing them in GREEN - it will help any remote suppport and debugging.
Read the "XLS overview" tab thoroughly, and, most of all, test your form after every new question added if you have little experience in XLS forms, to make it easier to correct any mistakes.</t>
  </si>
  <si>
    <t xml:space="preserve">The numbering of the questions can be tricky. This has been set up to facilitate understanding and use in the Analysis tools. Please do not modify the numbering of existing questions to avoid a discrepancy with the Global form. You can either add an intermediary level (A.1.b. for example) or else put it at the end of a module when it makes sense to do so, or create a new module. We suggest you follow the actual pattern for "If other, please specify" questions, keeping the same number as the previous question. </t>
  </si>
  <si>
    <t>II.4.  Adding new questions</t>
  </si>
  <si>
    <t>II.4.  Appearance modifications</t>
  </si>
  <si>
    <t>Different appearance settings can be modified, in particular to view different questions on the same screen. You can check out the XLS_overview tab to know more- however, for most surveys that are used in very different settings with different phones, we often do not recommend any changes as if the phones used later on are smaller it will be problematic.</t>
  </si>
  <si>
    <t>A few other settings can be adapted in the form in the “settings” tab:</t>
  </si>
  <si>
    <t xml:space="preserve">    Name &amp; ID of the form</t>
  </si>
  <si>
    <t xml:space="preserve">You can change the name of the survey in the “Settings” tab. </t>
  </si>
  <si>
    <t>  To upload modified forms to Kobo, check the "Step 4- Setting up the survey system with Kobo Online".</t>
  </si>
  <si>
    <t xml:space="preserve">    Automatic naming</t>
  </si>
  <si>
    <t>An automatic naming of the survey is in place that concatenates the values to different questions (by default the survey data, the team number and the household number). This is to help enumerators identify finished or to-be-finished forms on the phone easily. You can add or modify these elements as much as you want so long as you test them thoroughly.</t>
  </si>
  <si>
    <t>V. General settings</t>
  </si>
  <si>
    <t>This concerns the following aspects:</t>
  </si>
  <si>
    <t xml:space="preserve">    Constraints</t>
  </si>
  <si>
    <t>Different questions in the survey can have constraints that are changed depending on your knowledge of the local context. We’ve already seen an example concerning camp organization, however this is also the case for team numbers (depending on the number of teams that are present in the field) or some numeric fields (such as the number of HH sharing a facility…).</t>
  </si>
  <si>
    <t xml:space="preserve">    Mandatory</t>
  </si>
  <si>
    <t>The partner can also choose to make mandatory some questions that are not mandatory today if it is important for his analysis to have a full database on a given question. For this all that is necessary is to add a “yes” to the “required” column- make sure however that this is not set up for any question that:</t>
  </si>
  <si>
    <t xml:space="preserve">    Wording</t>
  </si>
  <si>
    <t>Some wording might also need to be changed for certain questions to make them more explicit (ie the types of chlorination, the water sources etc). Make sure you modify nothing that will complicate comparisons in the long run (especially in all the core non optional modules) and to keep to the existing values when possible (so as to stay in line with the "names" associated to these values). The "hint" column can be very useful to use to explain definitions or local aspects that you would like to point out beyond the actual option lists.
If there is a new element you would like to add to a list of possible answers, prefer the creation of a new label and new "name" rather than modifying an existing one to avoid confusions in the long run. Please colour in orange any cell you have modified, so that anyone reusing the same survey may see what is different from the standard WASH KAP survey, and anything you add in green.</t>
  </si>
  <si>
    <t xml:space="preserve">    Camp organization </t>
  </si>
  <si>
    <t>Depending on the camp organisation (blocks, zones etc) you will probably need to specify if their names are numbers ("integers") or else letters ("text") and also in case it is numbers, what are the possible values (min and max, in the constraint column).
You might also need to hide or modify some of the questions (see further below) depending on the camp organisation. For example if you use Section and Zone but not Block, or if you use 'Area' instead of 'Zone'.</t>
  </si>
  <si>
    <t xml:space="preserve">    Choice lists</t>
  </si>
  <si>
    <t>In the “choices” tab, a lot of the lists will need to be adapted, such as the camp names or different options to a question that will need to be adapted to the local context (ie the type of currency, the type of toilets etc.)
Check the "XLS_Overview" tab to know more on what each column is useful for.
 </t>
  </si>
  <si>
    <t>You can modify the text in orange, delete a line or add a new line for new options if need be. Just make sure you fill the different columns for these new lines in accordance with the existing lines (ie copy the list name from above, keep the same pattern of "name" etc). Do not reuse an existing ID for a new value created (even if past ID was deleted), to render future comparisons possible with other contexts of needs be.</t>
  </si>
  <si>
    <t>For some questions pictures could be added to help enumerators explain to the households what is needed. This can make the form a little heavier so only use it if you are sure it will be useful.</t>
  </si>
  <si>
    <t>If you decide to go through with the idea you will need to add local pictures that the households will recognize (maybe by taking pictures in the local market for example). Then make sure the name in XLS in the “media::image" column is the same as the one you have determined (try to keep to a standard photo format).</t>
  </si>
  <si>
    <t>The functioning mode to upload pictures to the server can differ from one tool to the other. On Kobo, just add them to the project settings by following the print screen steps</t>
  </si>
  <si>
    <t>II.2. Geographical elements and local choice lists, constraints and mandatory aspects</t>
  </si>
  <si>
    <t>A specific colour scheme has been set up in the WASH KAP to make modification easier by partners:</t>
  </si>
  <si>
    <t>         Some cells have also been “protected” (which means a user cannot modify them) as the modification of these cells would have a strong impact either on the calculations, skip patterns etc in the form or on the analysis tools that have been made available in Excel to create the minimum indicators easily.</t>
  </si>
  <si>
    <t>I. Understanding the format</t>
  </si>
  <si>
    <t>If in a given context another language needs to be added to the survey, you can add two columns for each language (one “label::nameoflanguage” and one “hint::nameoflanguage”) as you can see in the print screen below. Other than that a column name must never be changed. Please also avoid changing the order of the columns, as this might complicate things if you need to copy and paste elements from another survey at some point. Once you've added the columns, the translation of each question (and hint) must be entered for the questions you are going to use.</t>
  </si>
  <si>
    <t>II.1. Language</t>
  </si>
  <si>
    <t>To make an optional question (hidden by default) appear so that the enumerator will view it, all you need to do is remove the impossible condition set in the file, such as "1=2", in the "relevant" column. Make sure anything added to integrate the 1=2 when there are multiple conditions is removed (such as " and " )</t>
  </si>
  <si>
    <t xml:space="preserve">    Make sure you do not delete any of the other existing conditions when there is more than one condition in the cell!</t>
  </si>
  <si>
    <t>II.3. Making optional questions appear</t>
  </si>
  <si>
    <t>The WASH KAP Analysis tool is set up for the main operational indicators to be easily analysed.
However, you will probably have a lot of other indicators you'd like to visualise for specific needs. You can implement your analysis plan by specifying in which tab of the Analysis tool you want to be able to view the results to different questions. Check out the Analysis tool further to understand what the different tabs are useful for.</t>
  </si>
  <si>
    <t xml:space="preserve">You can therefore go to the last column of the “survey” sheet, called “Analysis” . </t>
  </si>
  <si>
    <t xml:space="preserve">  Don't hesitate to hide the columns other than the label and the Analysis to make it easier to set up. </t>
  </si>
  <si>
    <t>By entering the following letters in the “analysis” column, you can decide in which tab(s) of the Analysis tool the questions will be available to graph:</t>
  </si>
  <si>
    <t>C: Bar graph
U: Pie chart
R: Ranking</t>
  </si>
  <si>
    <t>If you add a D for Disaggregation it will mean that you can disagregate the answers in the Choice, Unique and Value tabs by the results of the questions chosen (by block, cluster, etc)</t>
  </si>
  <si>
    <t>IV. Preparing your analysis</t>
  </si>
  <si>
    <t>To test your form, all you need to do is import it regularly to your Kobo account, where it will be validated in the import process.
Check the "troubleshooting" tab to see most common mistakes if you cannot understand the mistake that is shown.
To update an existing form, follow the procedure in the "Troubleshooting" document.</t>
  </si>
  <si>
    <t xml:space="preserve">The aim of this document is to help implementing partners adapt the standardized WASH KAP (Knowledge, Aptitude, Practises) survey (made available by UNHCR) to their local needs.
XLS forms, the format in which the WASH KAP is available, is a standard for mobile surveys. Much has already been written about coding in this format (links to be found at the end of the document)- this document here will however help you learn how to adapt your WASH KAP.
</t>
  </si>
  <si>
    <t xml:space="preserve">    This document here aims at giving implementing partners the knowledge to understand how an XLS form works so that they can adapt the WASH KAP to their needs. It is however far from sufficient to learn how to set up a survey from scratch. </t>
  </si>
  <si>
    <t xml:space="preserve">    In the SURVEY tab, all the rows in BOLD must not be modified - they are tied to core indicators that will not be computed correctly if changes are made.</t>
  </si>
  <si>
    <t>Aim of this document</t>
  </si>
  <si>
    <t>The three green tabs are the ones with the content of the form:</t>
  </si>
  <si>
    <t>The three orange tabs are the ones with instructions as to how the form works and how to adapt it to a local context.</t>
  </si>
  <si>
    <t>Overview</t>
  </si>
  <si>
    <t>This needs to be put in the column “appearance” to help you change the way things look on the screen (only the two most used settings are specified here).</t>
  </si>
  <si>
    <t>Type of effect</t>
  </si>
  <si>
    <t>Shows a calendar, such as the one used for “Date” at the beginning of the survey</t>
  </si>
  <si>
    <t>To show many question on the same page, like table-list, but different presentation. Has to be set at a group level (group in which all questions will be found)</t>
  </si>
  <si>
    <t>Examples</t>
  </si>
  <si>
    <t>This needs to be put in the "Calculations" column to calculate elements based on survey results (ex: an age by comparing the date of survey and the date of birth, a sum of different elements etc).</t>
  </si>
  <si>
    <t>Type of calculation</t>
  </si>
  <si>
    <t>Quantity of water for a given container based on its capacity (LITRE) and the number of journeys that were made (JOURNEY)</t>
  </si>
  <si>
    <t xml:space="preserve">    You cannot make a reference to a variable that will receive a value later in the survey.</t>
  </si>
  <si>
    <t xml:space="preserve">    When using selected(${Variable}, ’youroption’), you must ALWAYS use single quotes, even for numbers. Otherwise when you upload the form you will get an error.</t>
  </si>
  <si>
    <t>This needs to be put in the “relevant” column to specify if a question or group of question should only appear in specific cases. When you add more than one condition, you will have to use the "AND"/"OR" operators to specify if you want all conditions to apply or just one.</t>
  </si>
  <si>
    <t>Type of condition</t>
  </si>
  <si>
    <t>The questions on female hygiene only appear if the variable “NBWOMENREPROD”, is superior to 0</t>
  </si>
  <si>
    <t>The question “If other, please specify:” appears if the variable “ENUMERATOR” is equal to “96” (which corresponds to the code for “Other”)</t>
  </si>
  <si>
    <t>The question only appears if the variable “LATRINETYPE” DOES NOT have the value “2” (or “pit latrine”. So any choice other than “2” to the question “IDType” will see this question LATRINETYPE.</t>
  </si>
  <si>
    <t>This needs to be put in the “Constraints” column.</t>
  </si>
  <si>
    <t>Type of constraint</t>
  </si>
  <si>
    <t>The result for this question must be GREATER THAN 0 and inferior to 100</t>
  </si>
  <si>
    <t>THIS ROW must be GREATER OR EQUAL to the value of “HHSIZE”</t>
  </si>
  <si>
    <t xml:space="preserve">    Notice that a question result can be called upon by using "${VARIABLENAME}".</t>
  </si>
  <si>
    <t>III. Beyond individual questions</t>
  </si>
  <si>
    <t>The section below describes different ways of regrouping questions for different purposes</t>
  </si>
  <si>
    <t>III.1  Groups</t>
  </si>
  <si>
    <t>III.2  Repeats</t>
  </si>
  <si>
    <t>Makes it possible to repeat questions a number of times automatically</t>
  </si>
  <si>
    <t>This is the column to set up cascading lists (options appearing depending on the answers to a previous questions)</t>
  </si>
  <si>
    <t>Widget for display (more later : like a calendar for example)</t>
  </si>
  <si>
    <t>Enter “yes” if you want to make an answer mandatory</t>
  </si>
  <si>
    <t>This is the column to be able to view modalities as photos and text (see tab "instructions", section II.2 for more information)</t>
  </si>
  <si>
    <t>To specify in which tabs in the Kobo Analyser your question results will appear (see Analysis documentation to know more)</t>
  </si>
  <si>
    <t>Question type (text, image...)</t>
  </si>
  <si>
    <t>Name of the question (and of the columns in output)</t>
  </si>
  <si>
    <t>What the interviewer will actually see on the phone. You can add as many languages as you want (or remove the columns of languages you don't want to see)</t>
  </si>
  <si>
    <t>A note to the interviewer, to clarify a question, or prompt up a reminder… Don't forget to add the different languages you added for the "label" column (or remove the columns of languages you have removed for "label")</t>
  </si>
  <si>
    <t xml:space="preserve">Add constraints to the answers (a range for numerical value for example) </t>
  </si>
  <si>
    <t>Message to display if the answer entered doesn’t meet the constraints</t>
  </si>
  <si>
    <t>Calculates a value (“+”, “-” et div), can calculate age from a DOB for example</t>
  </si>
  <si>
    <t>Adds condition(s) that must be met for the question to show. For example, if the answer to the previous question is « Other », show the question « If other, please specify », otherwise do not show.</t>
  </si>
  <si>
    <t>I.1.  Type of questions (or variables)</t>
  </si>
  <si>
    <t>I.2.  Role of columns</t>
  </si>
  <si>
    <t>For free text inputs.</t>
  </si>
  <si>
    <t>Select a date.</t>
  </si>
  <si>
    <t>Select a date &amp; time.</t>
  </si>
  <si>
    <t>Record audio.</t>
  </si>
  <si>
    <t>Record video.</t>
  </si>
  <si>
    <t>Performs a calculation.</t>
  </si>
  <si>
    <t>Round numbers entry.</t>
  </si>
  <si>
    <t>Decimal numbers entry.</t>
  </si>
  <si>
    <t>For multiple choice answer, where you can only select one answer among the list provided. [option] indicates that you must specify, in the « choices » sheet, where is the list of options provided. If the name of your list is “foodtype”, this would read “select_one [foodtype]"</t>
  </si>
  <si>
    <t>Same as select_one, except that the user can choose as many options as he wants.</t>
  </si>
  <si>
    <t>Prints a note on the screen, but doesn’t allow any input.</t>
  </si>
  <si>
    <t>To collect GPS coordinates.</t>
  </si>
  <si>
    <t>To take a picture.</t>
  </si>
  <si>
    <t>To analyse a barcode, but requires additional applications for this.</t>
  </si>
  <si>
    <t>A "repeat" group of questions means that the related questions will be asked a number of times. The questions need to be regrouped between a "begin repeat" and "end repeat" prompt. If nothing is specified in the "repeat_count" column, the number of questions will be repeated until the enumetor mentions that he does not want to add a new group of questions. If either a number of else the name of a previous question is specified in the "repeat_column" (as is the case here, with the number of containers), then the group of questions will automatically appear as many times as it corresponds to.</t>
  </si>
  <si>
    <t>II. Specific settings</t>
  </si>
  <si>
    <t>The section below describes specific settings that one can define for each question or group of questions.</t>
  </si>
  <si>
    <t>II.1  Constraints on data</t>
  </si>
  <si>
    <t>II.2  Conditional questions (“relevant”)</t>
  </si>
  <si>
    <t>II.3.  Calculations</t>
  </si>
  <si>
    <t>II.4  Appearance</t>
  </si>
  <si>
    <t>Once your xls form has been uploaded to the Kobo Platform, you can modify it by clicking on the "Edit" icon as below:</t>
  </si>
  <si>
    <t>Before starting to modify anything please make sure you won't delete or heavily modify the questions in BOLD in the xls form or any related calculation. Those are essential for the Core indicators to be computed.</t>
  </si>
  <si>
    <t>III.1. How to modify a question</t>
  </si>
  <si>
    <t>III.2. How to add a question</t>
  </si>
  <si>
    <t>III.3. How to delete a question</t>
  </si>
  <si>
    <t>If you want to modify a question's or answer's label, you can simply click on it and you will be able to modify the text.</t>
  </si>
  <si>
    <t>If you want to modify a question's constraint, skip logic, appearance etc. you can click on the "Settings" icon that will allow you to make the desired adaptations.</t>
  </si>
  <si>
    <t>If you want to add a question to the Standardised WASH KAP Survey, you can click on the "+" icon beneath the question where you would like to add the new one. Kobo will then ask you to write down the exact label and then select the type of the new question that you would like to add.</t>
  </si>
  <si>
    <t>If you want to delete a question (that is neither in BOLD or a calculation), you can click on the "bin" icon to the right of the question. Kobo will then ask you confirmation in order to do so. By clicking "OK" you allow Kobo to do so.</t>
  </si>
  <si>
    <t>While doing the adaptations to the Standardised WASH KAP Survey on the Kobo Toolbox platform, do not forget to regularly save your modifications by clicking on the "Save' button on the top right part of the page.</t>
  </si>
  <si>
    <t>content</t>
  </si>
  <si>
    <t>french</t>
  </si>
  <si>
    <t>backup_english</t>
  </si>
  <si>
    <t>formula_translate</t>
  </si>
  <si>
    <t>Column1</t>
  </si>
  <si>
    <t>           N'hésitez pas à adapter la formulation des questions si vous trouvez qu'elles ne sont pas assez explicites dans un pays donné (tout en évitant d'en changer complètement le sens - si vous voulez modifier celui-ci complètement, mieux vaut masquer la question et en ajouter une nouvelle).</t>
  </si>
  <si>
    <t>      Feel free to adapt question labels if you find that they are not sufficiently explicit in a given country (while avoiding changing the sense completely- if you want to change the sense completely, prefer hiding a question and adding a new one).</t>
  </si>
  <si>
    <t>              Assurez vous de toujours sauvegarder le formulaire sous un nom de version adapté à chaque fois que vous faites des modifications afin de pouvoir vous retrouver facilement (idem pour la mise à jour des versions sur les téléphones). Cela doit être fait dans l'onglet "Settings" dans les cellules form_title, "form_id" (attention, il ne peut y avoir ni espace ni caractères spéciaux ici; il s'agit de l'ID réelle du formulaire) et "version".</t>
  </si>
  <si>
    <t>         Make sure when you make modifications to always save the form with an updated version name to facilitate understanding (and also the updating of the versions on the phones). This should be done in the "Settings" tab in the form_title, "form_id" (be careful, there can be no spaces or special characters here, this is the real ID of the form) and "version".</t>
  </si>
  <si>
    <t>II. Adapter les questions au contexte local</t>
  </si>
  <si>
    <t>II.Adapting the questions to local context</t>
  </si>
  <si>
    <t>              Quand vous ajoutez une question, vous devez aussi vous assurer de remplir la colonne "Analyse", car elle permet de déterminer dans quel onglet de l'analyseur Kobo les résultats de votre question apparaîtront. Consultez la documentation associée pour plus d'informations</t>
  </si>
  <si>
    <t>         When you add a question, you must also make sure that you fill in the "analysis" column, which will define in which tab of the Kobo Analyser your question results will appear. Check the associated documentation for more information</t>
  </si>
  <si>
    <t>è Name &amp; ID (Nom et ID) du formulaire</t>
  </si>
  <si>
    <t>è Name &amp; ID of the form</t>
  </si>
  <si>
    <t>Un bon réflexe est de conserver le même nom de version (ex: "v6") et, si vous effectuez des modifications mineures, d'ajouter un numéro subsidiaire (ex: "v6.1"): cela vous aidera à savoir si vous avez la dernière version du formulaire ou non. Vous pouvez modifier autant que vous le voulez les champs "form_title" (pour ajouter le nom du camp et/ou l'année par exemple) et "form_id"; assurez-vous simplement de ne pas inclure d'espace ou de caractères spéciaux dans "form_id".</t>
  </si>
  <si>
    <t>A good practice is to keep the main version name (ie “V6”) and if you make some small modifications you can add a subnumber (ie “V6.1”): this will help you know if you have the last version of the form or not. You can modify as much as you want the “form_title” (to add the name of the camp and/or year for example) and “form_id”- just make sure for the latter that you have no spaces or special caracters in this ID.</t>
  </si>
  <si>
    <t>è Attribution automatique d'un nom</t>
  </si>
  <si>
    <t>è Automatic naming</t>
  </si>
  <si>
    <t>IV. Paramètres généraux</t>
  </si>
  <si>
    <t>IV. General settings</t>
  </si>
  <si>
    <t>è  Contraintes</t>
  </si>
  <si>
    <t>è Constraints</t>
  </si>
  <si>
    <t>è Obligatoire</t>
  </si>
  <si>
    <t>è Mandatory</t>
  </si>
  <si>
    <t>·        dont le type ne demande pas d'action humaine (ex: "calculate”, “note”, “select_multiple” pour lesquelles ne cocher aucun choix reste valide...), sinon votre enquêteur sera bloqué!</t>
  </si>
  <si>
    <t>·        Is of a type that does not require human action (ex: “calculate”, “note”, “select_multiple” when ticking none of the choices is valid…), otherwise this will block your enumerator!</t>
  </si>
  <si>
    <t>·        qui ne peut pas être remplie systématiquement, pour des raisons techniques (ex: points GPS, pour lesquels un problème peut toujours survenir avec le téléphone ...)</t>
  </si>
  <si>
    <t xml:space="preserve">·        cannot in all cases be filled, for technical reasons (ie GPS points, where a problem with the phone can always occur…) </t>
  </si>
  <si>
    <t>è  Formulation</t>
  </si>
  <si>
    <t>è Wording</t>
  </si>
  <si>
    <t>è  Organisation du camp</t>
  </si>
  <si>
    <t xml:space="preserve">è Camp organization </t>
  </si>
  <si>
    <t>è  Listes de choix</t>
  </si>
  <si>
    <t>è Choice lists</t>
  </si>
  <si>
    <t>è  Tout élément en orange doit être adapté/modifié avant un déploiement donné (voir parties II.1 et II.2 de cet onglet).</t>
  </si>
  <si>
    <t>è Anything in orange needs to be adapted/ modified before a given deployment (see part II.1 and II.2 of this tab).</t>
  </si>
  <si>
    <t>è  tout élément en rouge correspond aux questions facultatives qui sont masquées par défaut mais elles peuvent être affichées si besoin dans le cadre d'un déploiement donné</t>
  </si>
  <si>
    <t>è Anything in red corresponds to optional questions that are "hidden" by default but can be made to appear if these questions are necessary for a given deployment</t>
  </si>
  <si>
    <t>è  Nous recommandons fortement que toute question ou choix rajouté au formulaire par les organisations partenaires apparaissent en vert pour faciliter la comparaison entre la CAP standardisée et la version du partenaire (notamment au cas où un dépannage serait nécessaire)</t>
  </si>
  <si>
    <t>è We highly recommend that any questions or choices that are added to the form by partner organizations be done so in green to facilitate comparison between the standardized KAP and the partner version (in particular for troubleshooting)  </t>
  </si>
  <si>
    <t>            Veillez à n'effacer aucune des autres conditions existantes quand il y a plus d'une condition dans la cellule!</t>
  </si>
  <si>
    <t>        Make sure you do not delete any of the other existing conditions when there is more than one condition in the cell!</t>
  </si>
  <si>
    <t>  Réfléchissez attentivement à l'option de masquer ou non la question GPS - cela pourrait vous aider à créer des cartes d'analyse intéressantes (ex: comparaison des sources d'eau par rapport à la localisation des ménages dans le camp, etc.), mais allongerait la durée de l'entretien.</t>
  </si>
  <si>
    <t>  Think carefully on whether you want to hide the GPS question or not- it will help you make nice analysis maps (ie comparing water sources to the location in the camp etc) but will make answering the survey a little longer)</t>
  </si>
  <si>
    <t>- C: Choice (Choix)
- U: Unique 
- V: Value (Valeur)</t>
  </si>
  <si>
    <t>- C: Choice
- U: Unique
- V: Value</t>
  </si>
  <si>
    <t>III. Préparer votre analyse</t>
  </si>
  <si>
    <t>III. Preparing your analysis</t>
  </si>
  <si>
    <t xml:space="preserve">            Assurez-vous de tester minutieusement votre formulaire après la configuration pour éviter toute mauvaise surprise que l'outil de validation pourrait avoir manqué (que ce soit d'un point de vue logique ou technique!) </t>
  </si>
  <si>
    <t xml:space="preserve">        Make sure that you test your survey extensively after setting it up to avoid any bad surprises that the validation tool may not have seen (be it logical or technical)! </t>
  </si>
  <si>
    <t>V. Comment tester la CAP EHA</t>
  </si>
  <si>
    <t xml:space="preserve">V.  How to test the WASH KAP </t>
  </si>
  <si>
    <t xml:space="preserve">      Le présent document a pour but de fournir aux partenaires d'implantation les connaissances nécessaires pour comprendre comment fonctionne un formulaire XLS de telle sorte qu'ils puissent adapter celui d'une CAP EHA à leurs besoins. Cet outil ne permet cependant pas d'apprendre comment élaborer un formulaire à partir de zéro. </t>
  </si>
  <si>
    <t xml:space="preserve">
    This document here aims at giving implementing partners the knowledge to understand how an XLS form works so that they can adapt the WASH KAP to their needs. It is however far from sufficient to learn how to set up a survey from scratch. </t>
  </si>
  <si>
    <t xml:space="preserve">
    In the SURVEY tab, all the rows in BOLD must not be modified - they are tied to core indicators that will not be computed correctly if changes are made.</t>
  </si>
  <si>
    <t>Tutoriel version 0.1</t>
  </si>
  <si>
    <t>Tutorial version 0.1</t>
  </si>
  <si>
    <t>Survey (là où les questions sont listées)</t>
  </si>
  <si>
    <t>è Survey (where the survey questions are listed)</t>
  </si>
  <si>
    <t>Choice (là où les choix multiples ou simples de réponses aux questions du formulaire sont listés)</t>
  </si>
  <si>
    <t>è Choice (where the choices for multiple and simple response questions are listed)</t>
  </si>
  <si>
    <t>Settings (là où les paramètres généraux du formulaire sont décrits)</t>
  </si>
  <si>
    <t>è Settings (where the general form settings are described)</t>
  </si>
  <si>
    <t>Ces calculs n'apparaîtront pas à l'écran. Si vous voulez que les résultats du calcul apparaissent à l'écran, vous devez créer une une question"note" demandant la réponse calculée (check English)</t>
  </si>
  <si>
    <t>  These calculations will not appear on the screen. If you want the result of the calculations to appear on the screen, you must create a "note" question calling on the calculate one (see example below)</t>
  </si>
  <si>
    <t>Vous ne pouvez pas faire référence à une variable qui recevra une valeur plus loin dans le formulaire.</t>
  </si>
  <si>
    <t>  You cannot make a reference to a variable that will receive a value later in the survey.</t>
  </si>
  <si>
    <t>                   Lorsque vous utilisez selected(${Variable},’youroption’), vous devez TOUJOURS utiliser des guillemets simples (apostrophes), y compris pour les nombres. Sinon vous recevrez un message d'erreur au moment de télécharger le formulaire.</t>
  </si>
  <si>
    <t>           When using selected(${Variable},’youroption’), you must ALWAYS use single quotes, even for numbers. Otherwise when you upload the form you will get an error.</t>
  </si>
  <si>
    <t xml:space="preserve"> Vous pouvez aussi ajouter un message de contrainte dans la colonne constraint_message</t>
  </si>
  <si>
    <t>  You can also add a constraint message in the column constraint_message</t>
  </si>
  <si>
    <t>   Notez que le résultat d'une question peut être commandé à l'aide de "${VARIABLENAME}".</t>
  </si>
  <si>
    <t>   Notice that a question result can be called upon by using "${VARIABLENAME}".</t>
  </si>
  <si>
    <t xml:space="preserve">Le regroupement de questions peut avoir plusieurs buts différents: - spécifier un paramètre pour tout un groupe de questions plutôt qu'une seule (ex: un saut de champ, ou encore une apparition sur un écran donné...) - pour faciliter l'analyse en "faisant comprendre" à l'outil d'analyse qu'il y a un lien entre les questions (voir exemple ci-dessous) Les questions doivent être regroupées entre les invites de commande "begin group" (début du groupe) et "end group" (fin du groupe).
 </t>
  </si>
  <si>
    <t xml:space="preserve">Grouping questions can have different purposes:
- to specify a setting for a whole group of questions rather than just one (a skip pattern, or to make them appear on a given screen...)
- to facilitate analysis by making the analysis tool understand that there is a link between the questions (see example below)
The questions need to be regrouped between a "begin group" and "end group" prompt.
 </t>
  </si>
  <si>
    <t>A "repeat" group of questions means that the related questions will be asked a number of times. The questions need to be regrouped between a "begin repeat" and "end repeat" prompt.
 If nothing is specified in the "repeat_count" column, the number of questions will be repeated until the enumetor mentions that he does not want to add a new group of questions. If either a number of else the name of a previous question is specified in the "repeat_column" (as is the case here, with the number of containers), then the group of questions will automatically appear as many times as it corresponds to.</t>
  </si>
  <si>
    <t>This needs to be put in the “constraints” column.</t>
  </si>
  <si>
    <t>Celles-ci doivent être mises dans la colonne "constraints".</t>
  </si>
  <si>
    <r>
      <t xml:space="preserve">Si vous n'êtes pas à l'aise avec le format xls, vous pouvez également effectuer les adaptations nécessaires au contexte local en ligne sur la plate-forme Kobo Toolbox. Pour ce faire, allez sur </t>
    </r>
    <r>
      <rPr>
        <b/>
        <u/>
        <sz val="11"/>
        <color theme="1"/>
        <rFont val="Verdana"/>
        <family val="2"/>
      </rPr>
      <t>kobocat.unhcr.org</t>
    </r>
    <r>
      <rPr>
        <sz val="11"/>
        <color theme="1"/>
        <rFont val="Verdana"/>
        <family val="2"/>
      </rPr>
      <t xml:space="preserve"> (HCR Kobo Platform) ou </t>
    </r>
    <r>
      <rPr>
        <b/>
        <u/>
        <sz val="11"/>
        <color theme="1"/>
        <rFont val="Verdana"/>
        <family val="2"/>
      </rPr>
      <t>kobo.humanitarianresponse.info</t>
    </r>
    <r>
      <rPr>
        <sz val="11"/>
        <color theme="1"/>
        <rFont val="Verdana"/>
        <family val="2"/>
      </rPr>
      <t xml:space="preserve"> (OCHA Kobo Platform). Vous pouvez ensuite télécharger le xls form Standardised WASH KAP Survey sur la plateforme en cliquant sur "Nouveau", puis sur "télécharger" et sélectionner le formulaire xls.</t>
    </r>
  </si>
  <si>
    <r>
      <t xml:space="preserve">If you do not feel comfortable with the xls format, you can also make the necessary adaptations to local context online on the Kobo Toolbox platform. In order to do so, go to </t>
    </r>
    <r>
      <rPr>
        <b/>
        <u/>
        <sz val="11"/>
        <color theme="1"/>
        <rFont val="Verdana"/>
        <family val="2"/>
      </rPr>
      <t>kobocat.unhcr.org</t>
    </r>
    <r>
      <rPr>
        <sz val="11"/>
        <color theme="1"/>
        <rFont val="Verdana"/>
        <family val="2"/>
      </rPr>
      <t xml:space="preserve"> (HCR Kobo Platform) or </t>
    </r>
    <r>
      <rPr>
        <b/>
        <u/>
        <sz val="11"/>
        <color theme="1"/>
        <rFont val="Verdana"/>
        <family val="2"/>
      </rPr>
      <t>kobo.humanitarianresponse.info</t>
    </r>
    <r>
      <rPr>
        <sz val="11"/>
        <color theme="1"/>
        <rFont val="Verdana"/>
        <family val="2"/>
      </rPr>
      <t xml:space="preserve"> (OCHA Kobo Platform). You can then upload the standardised WASH KAP Survey xls form to the platform by clicking on "New", then "upload" and select the xls form.</t>
    </r>
  </si>
  <si>
    <t>Un groupe de questions marquées comme "repeat" signifie que les questions qui y sont rattachées seront posées plusieurs fois. Les questions doivent être regroupées entre les invites de commande "begin repeat" (commencer la répétition) et "end repeat" (terminer la répétition). Si rien n'est spécifié dans la colonne "repeat_count" (nombre de répétitions), le nombre de questions sera répété jusqu'à ce que l'enquêteur mentionne qu'il ne veut pas ajouter de nouveau groupe de questions. Si un nombre ou encore le nom de la question précédente est spécifié dans repeat_coloumn" (tel que c'est le cas ici avec le nombre de récipients), le groupe de questions apparaîtra automatiquement le même nombre de fois que le nombre indiqué dans cette question.</t>
  </si>
  <si>
    <t>Montre un calendrier tel que celui qui est utilisé pour "date" au début du formulaire.</t>
  </si>
  <si>
    <t>Différents paramètres d'apparence peuvent être modifiés, notamment pour visualiser plusieurs questions sur un même écran Vous pouvez consulter l'onglet "XLS_Overview" pour en savoir plus - cependant, dans la majorité des enquêtes effectuées dans des contextes divers, nous recommandons de ne faire aucune modification car si les téléphones utilisés plus tard sont plus petits, visualiser ces mêmes questions sur l'écran posera problème.</t>
  </si>
  <si>
    <t xml:space="preserve">    survey (là où les questions sont listées)</t>
  </si>
  <si>
    <t xml:space="preserve">    survey (where the survey questions are listed)</t>
  </si>
  <si>
    <t xml:space="preserve">    choice (là où les choix multiples ou simples de réponses aux questions du formulaire sont listés)</t>
  </si>
  <si>
    <t xml:space="preserve">    choice (where the choices for multiple and simple response questions are listed)</t>
  </si>
  <si>
    <t xml:space="preserve">    settings (là où les paramètres généraux du formulaire sont décrits)</t>
  </si>
  <si>
    <t xml:space="preserve">    settings (where the general form settings are described)</t>
  </si>
  <si>
    <t>inst_get_msg_32</t>
  </si>
  <si>
    <t>category</t>
  </si>
  <si>
    <t>Filter for optional questions and modules</t>
  </si>
  <si>
    <t>Commentaires pour la modification et l'adaptation des formulaires: Français</t>
  </si>
  <si>
    <r>
      <t>You can modify the "</t>
    </r>
    <r>
      <rPr>
        <b/>
        <sz val="11"/>
        <rFont val="Calibri"/>
        <family val="2"/>
        <scheme val="minor"/>
      </rPr>
      <t>type</t>
    </r>
    <r>
      <rPr>
        <sz val="11"/>
        <rFont val="Calibri"/>
        <family val="2"/>
        <scheme val="minor"/>
      </rPr>
      <t>" from "select_one" to "integer" or "text" question type if relevant. DO NOT modify the "</t>
    </r>
    <r>
      <rPr>
        <b/>
        <sz val="11"/>
        <rFont val="Calibri"/>
        <family val="2"/>
        <scheme val="minor"/>
      </rPr>
      <t>name</t>
    </r>
    <r>
      <rPr>
        <sz val="11"/>
        <rFont val="Calibri"/>
        <family val="2"/>
        <scheme val="minor"/>
      </rPr>
      <t>" column. In case of  modifications, please delete or adapt the corresponding "</t>
    </r>
    <r>
      <rPr>
        <b/>
        <sz val="11"/>
        <rFont val="Calibri"/>
        <family val="2"/>
        <scheme val="minor"/>
      </rPr>
      <t>constraint</t>
    </r>
    <r>
      <rPr>
        <sz val="11"/>
        <rFont val="Calibri"/>
        <family val="2"/>
        <scheme val="minor"/>
      </rPr>
      <t>" and  "</t>
    </r>
    <r>
      <rPr>
        <b/>
        <sz val="11"/>
        <rFont val="Calibri"/>
        <family val="2"/>
        <scheme val="minor"/>
      </rPr>
      <t>constraint_message</t>
    </r>
    <r>
      <rPr>
        <sz val="11"/>
        <rFont val="Calibri"/>
        <family val="2"/>
        <scheme val="minor"/>
      </rPr>
      <t>" columns (to limit the range of acceptable values for integer (numeric) values for example and show the relevant message).</t>
    </r>
  </si>
  <si>
    <r>
      <t>Vous pouvez modifier le "</t>
    </r>
    <r>
      <rPr>
        <b/>
        <sz val="11"/>
        <color rgb="FF000000"/>
        <rFont val="Calibri"/>
        <family val="2"/>
        <scheme val="minor"/>
      </rPr>
      <t>type</t>
    </r>
    <r>
      <rPr>
        <sz val="11"/>
        <color rgb="FF000000"/>
        <rFont val="Calibri"/>
        <family val="2"/>
        <scheme val="minor"/>
      </rPr>
      <t>" de question "select_one" en "integer" ou "text" si c'est pertinent. NE modifiez PAS la colonne "name". En cas de modification, veuillez supprimer ou adapter les colonnes "</t>
    </r>
    <r>
      <rPr>
        <b/>
        <sz val="11"/>
        <color rgb="FF000000"/>
        <rFont val="Calibri"/>
        <family val="2"/>
        <scheme val="minor"/>
      </rPr>
      <t>constraint</t>
    </r>
    <r>
      <rPr>
        <sz val="11"/>
        <color rgb="FF000000"/>
        <rFont val="Calibri"/>
        <family val="2"/>
        <scheme val="minor"/>
      </rPr>
      <t>" et "</t>
    </r>
    <r>
      <rPr>
        <b/>
        <sz val="11"/>
        <color rgb="FF000000"/>
        <rFont val="Calibri"/>
        <family val="2"/>
        <scheme val="minor"/>
      </rPr>
      <t>constraint_message</t>
    </r>
    <r>
      <rPr>
        <sz val="11"/>
        <color rgb="FF000000"/>
        <rFont val="Calibri"/>
        <family val="2"/>
        <scheme val="minor"/>
      </rPr>
      <t>" correspondants (pour limiter par exemple la plage de valeurs acceptables pour les valeurs entières (numériques) et afficher le message associé).</t>
    </r>
  </si>
  <si>
    <t>can be removed</t>
  </si>
  <si>
    <r>
      <t>Vous pouvez modifier le "</t>
    </r>
    <r>
      <rPr>
        <b/>
        <sz val="11"/>
        <color rgb="FF000000"/>
        <rFont val="Calibri"/>
        <family val="2"/>
        <scheme val="minor"/>
      </rPr>
      <t>type</t>
    </r>
    <r>
      <rPr>
        <sz val="11"/>
        <color rgb="FF000000"/>
        <rFont val="Calibri"/>
        <family val="2"/>
        <scheme val="minor"/>
      </rPr>
      <t>" de question "integer" en "text" si c'est pertinent. NE modifiez PAS la colonne "</t>
    </r>
    <r>
      <rPr>
        <b/>
        <sz val="11"/>
        <color rgb="FF000000"/>
        <rFont val="Calibri"/>
        <family val="2"/>
        <scheme val="minor"/>
      </rPr>
      <t>name</t>
    </r>
    <r>
      <rPr>
        <sz val="11"/>
        <color rgb="FF000000"/>
        <rFont val="Calibri"/>
        <family val="2"/>
        <scheme val="minor"/>
      </rPr>
      <t>". En cas de modification, veuillez supprimer ou adapter les colonnes "</t>
    </r>
    <r>
      <rPr>
        <b/>
        <sz val="11"/>
        <color rgb="FF000000"/>
        <rFont val="Calibri"/>
        <family val="2"/>
        <scheme val="minor"/>
      </rPr>
      <t>constraint</t>
    </r>
    <r>
      <rPr>
        <sz val="11"/>
        <color rgb="FF000000"/>
        <rFont val="Calibri"/>
        <family val="2"/>
        <scheme val="minor"/>
      </rPr>
      <t>" et "</t>
    </r>
    <r>
      <rPr>
        <b/>
        <sz val="11"/>
        <color rgb="FF000000"/>
        <rFont val="Calibri"/>
        <family val="2"/>
        <scheme val="minor"/>
      </rPr>
      <t>constraint_message</t>
    </r>
    <r>
      <rPr>
        <sz val="11"/>
        <color rgb="FF000000"/>
        <rFont val="Calibri"/>
        <family val="2"/>
        <scheme val="minor"/>
      </rPr>
      <t>" correspondants (pour limiter par exemple la plage de valeurs acceptables pour les valeurs entières (numériques) et afficher le message associé).
Cette question peut également être supprimée s'il n'existe pas ce type de structure adminisatrive dans le camp.</t>
    </r>
  </si>
  <si>
    <r>
      <t>Si vous souhaitez que cette question fasse partie du questionnaire, vous devez supprimer la condition "</t>
    </r>
    <r>
      <rPr>
        <b/>
        <sz val="11"/>
        <color rgb="FFFF0000"/>
        <rFont val="Calibri"/>
        <family val="2"/>
        <scheme val="minor"/>
      </rPr>
      <t>1=2</t>
    </r>
    <r>
      <rPr>
        <sz val="11"/>
        <color rgb="FFFF0000"/>
        <rFont val="Calibri"/>
        <family val="2"/>
        <scheme val="minor"/>
      </rPr>
      <t>" dans la colonne "</t>
    </r>
    <r>
      <rPr>
        <b/>
        <sz val="11"/>
        <color rgb="FFFF0000"/>
        <rFont val="Calibri"/>
        <family val="2"/>
        <scheme val="minor"/>
      </rPr>
      <t>relevant</t>
    </r>
    <r>
      <rPr>
        <sz val="11"/>
        <color rgb="FFFF0000"/>
        <rFont val="Calibri"/>
        <family val="2"/>
        <scheme val="minor"/>
      </rPr>
      <t>". Sinon, laissez tel quel.</t>
    </r>
  </si>
  <si>
    <t>optional note</t>
  </si>
  <si>
    <r>
      <t>Si vous souhaitez que cette note fasse partie du questionnaire, vous devez supprimer la condition "</t>
    </r>
    <r>
      <rPr>
        <b/>
        <sz val="11"/>
        <color rgb="FFFF0000"/>
        <rFont val="Calibri"/>
        <family val="2"/>
        <scheme val="minor"/>
      </rPr>
      <t>1=2</t>
    </r>
    <r>
      <rPr>
        <sz val="11"/>
        <color rgb="FFFF0000"/>
        <rFont val="Calibri"/>
        <family val="2"/>
        <scheme val="minor"/>
      </rPr>
      <t>" dans la colonne "</t>
    </r>
    <r>
      <rPr>
        <b/>
        <sz val="11"/>
        <color rgb="FFFF0000"/>
        <rFont val="Calibri"/>
        <family val="2"/>
        <scheme val="minor"/>
      </rPr>
      <t>relevant</t>
    </r>
    <r>
      <rPr>
        <sz val="11"/>
        <color rgb="FFFF0000"/>
        <rFont val="Calibri"/>
        <family val="2"/>
        <scheme val="minor"/>
      </rPr>
      <t>". Sinon, laissez tel quel.</t>
    </r>
  </si>
  <si>
    <r>
      <t>Si vous souhaitez que cette question fasse partie du questionnaire, vous devez supprimer la condition "</t>
    </r>
    <r>
      <rPr>
        <b/>
        <sz val="11"/>
        <color rgb="FFFF0000"/>
        <rFont val="Calibri"/>
        <family val="2"/>
        <scheme val="minor"/>
      </rPr>
      <t>1=2</t>
    </r>
    <r>
      <rPr>
        <sz val="11"/>
        <color rgb="FFFF0000"/>
        <rFont val="Calibri"/>
        <family val="2"/>
        <scheme val="minor"/>
      </rPr>
      <t>" dans la colonne "</t>
    </r>
    <r>
      <rPr>
        <b/>
        <sz val="11"/>
        <color rgb="FFFF0000"/>
        <rFont val="Calibri"/>
        <family val="2"/>
        <scheme val="minor"/>
      </rPr>
      <t>relevant</t>
    </r>
    <r>
      <rPr>
        <sz val="11"/>
        <color rgb="FFFF0000"/>
        <rFont val="Calibri"/>
        <family val="2"/>
        <scheme val="minor"/>
      </rPr>
      <t>" (pensez à également ajouter individuellement chaque question du module qui vous semble pertinente). Sinon, laissez tel quel.</t>
    </r>
  </si>
  <si>
    <r>
      <t>Make this note appear if you have made the relevant group appear (you must remove the "</t>
    </r>
    <r>
      <rPr>
        <b/>
        <sz val="11"/>
        <color rgb="FFFF0000"/>
        <rFont val="Calibri"/>
        <family val="2"/>
        <scheme val="minor"/>
      </rPr>
      <t>1=2</t>
    </r>
    <r>
      <rPr>
        <sz val="11"/>
        <color rgb="FFFF0000"/>
        <rFont val="Calibri"/>
        <family val="2"/>
        <scheme val="minor"/>
      </rPr>
      <t>" condition in the "</t>
    </r>
    <r>
      <rPr>
        <b/>
        <sz val="11"/>
        <color rgb="FFFF0000"/>
        <rFont val="Calibri"/>
        <family val="2"/>
        <scheme val="minor"/>
      </rPr>
      <t>relevant</t>
    </r>
    <r>
      <rPr>
        <sz val="11"/>
        <color rgb="FFFF0000"/>
        <rFont val="Calibri"/>
        <family val="2"/>
        <scheme val="minor"/>
      </rPr>
      <t>" column). Otherwise leave as is.</t>
    </r>
  </si>
  <si>
    <r>
      <t>Faites apparaitre cette note si vous faites apparaitre le module associé (vous devez supprimer la condition "</t>
    </r>
    <r>
      <rPr>
        <b/>
        <sz val="11"/>
        <color rgb="FFFF0000"/>
        <rFont val="Calibri"/>
        <family val="2"/>
        <scheme val="minor"/>
      </rPr>
      <t>1=2</t>
    </r>
    <r>
      <rPr>
        <sz val="11"/>
        <color rgb="FFFF0000"/>
        <rFont val="Calibri"/>
        <family val="2"/>
        <scheme val="minor"/>
      </rPr>
      <t>" dans la colonne "</t>
    </r>
    <r>
      <rPr>
        <b/>
        <sz val="11"/>
        <color rgb="FFFF0000"/>
        <rFont val="Calibri"/>
        <family val="2"/>
        <scheme val="minor"/>
      </rPr>
      <t>relevant</t>
    </r>
    <r>
      <rPr>
        <sz val="11"/>
        <color rgb="FFFF0000"/>
        <rFont val="Calibri"/>
        <family val="2"/>
        <scheme val="minor"/>
      </rPr>
      <t>"). Sinon, laissez tel quel.</t>
    </r>
  </si>
  <si>
    <t>Comments for modification and adaptation of the forms : English</t>
  </si>
  <si>
    <r>
      <t xml:space="preserve">You can edit the camp list and add rows as needed.  You can use numbers or abbreviations in the </t>
    </r>
    <r>
      <rPr>
        <sz val="10"/>
        <color theme="5"/>
        <rFont val="Calibri"/>
        <family val="2"/>
      </rPr>
      <t>"name" column; it must be unique, without spaces or special characters.  
The camp "label" should remain the same in all languages if possible.</t>
    </r>
  </si>
  <si>
    <r>
      <t xml:space="preserve">Vous pouvez modifier la liste des camps et ajouter des lignes si nécessaire. Vous pouvez utiliser des chiffres ou des abréviations dans la colonne </t>
    </r>
    <r>
      <rPr>
        <sz val="10"/>
        <color theme="5"/>
        <rFont val="Calibri"/>
        <family val="2"/>
      </rPr>
      <t>"name", celle-ci doit être unique, sans espaces ni caractères spéciaux.
Le "label" du camp doit rester le même dans toutes les langues, si possible.</t>
    </r>
  </si>
  <si>
    <t>You can edit the enumerator list, add  rows as needed. It is preferrable to keep the label the same in all languages, if possible. 
You can opt to use numbers or abbreviations as values in the "name" column.</t>
  </si>
  <si>
    <t>Vous pouvez modifier la liste des enquêteurs, ajouter des lignes en conséquence, il est préférable de garder le même "label" dans toutes les langues, si possible. 
Vous pouvez chosir d'utiliser des chiffres ou des abréviations comme valeurs dans la colonne "nom".</t>
  </si>
  <si>
    <t xml:space="preserve">You can modify this option if it is not relevant. You can use numbers or abbreviations in the "name" column, it must be unique, without spaces or special characters.  </t>
  </si>
  <si>
    <t>Comments for modification and adaptation of the forms:English</t>
  </si>
  <si>
    <t>Commentaires pour la modification et l'adaptation des formulaires:Français</t>
  </si>
  <si>
    <r>
      <t xml:space="preserve">
</t>
    </r>
    <r>
      <rPr>
        <b/>
        <sz val="11"/>
        <color rgb="FF000000"/>
        <rFont val="Calibri"/>
        <family val="2"/>
      </rPr>
      <t>form_title</t>
    </r>
    <r>
      <rPr>
        <sz val="11"/>
        <color rgb="FF000000"/>
        <rFont val="Calibri"/>
        <family val="2"/>
      </rPr>
      <t xml:space="preserve"> column: Please adjust the title to contain country/operation or location as well as the year.
Example:</t>
    </r>
    <r>
      <rPr>
        <i/>
        <sz val="11"/>
        <color rgb="FF000000"/>
        <rFont val="Calibri"/>
        <family val="2"/>
      </rPr>
      <t xml:space="preserve"> Uganda Global WASH KAP 2018 9_9_2</t>
    </r>
    <r>
      <rPr>
        <sz val="11"/>
        <color rgb="FF000000"/>
        <rFont val="Calibri"/>
        <family val="2"/>
      </rPr>
      <t xml:space="preserve">
</t>
    </r>
    <r>
      <rPr>
        <b/>
        <sz val="11"/>
        <color rgb="FF000000"/>
        <rFont val="Calibri"/>
        <family val="2"/>
      </rPr>
      <t>form_id</t>
    </r>
    <r>
      <rPr>
        <sz val="11"/>
        <color rgb="FF000000"/>
        <rFont val="Calibri"/>
        <family val="2"/>
      </rPr>
      <t xml:space="preserve"> column: Please adjust the form ID, by replacing GLO with the initials of your country/operation. Also remove the languages you are not keeping and adjust the version number after every iteration. 
Example: </t>
    </r>
    <r>
      <rPr>
        <i/>
        <sz val="11"/>
        <color rgb="FF000000"/>
        <rFont val="Calibri"/>
        <family val="2"/>
      </rPr>
      <t>NIG-PH-WASH-FR-9-9-2-XLS</t>
    </r>
    <r>
      <rPr>
        <sz val="11"/>
        <color rgb="FF000000"/>
        <rFont val="Calibri"/>
        <family val="2"/>
      </rPr>
      <t xml:space="preserve"> for a survey in French held in Niger.
</t>
    </r>
    <r>
      <rPr>
        <b/>
        <sz val="11"/>
        <color rgb="FF000000"/>
        <rFont val="Calibri"/>
        <family val="2"/>
      </rPr>
      <t>default_language</t>
    </r>
    <r>
      <rPr>
        <sz val="11"/>
        <color rgb="FF000000"/>
        <rFont val="Calibri"/>
        <family val="2"/>
      </rPr>
      <t xml:space="preserve"> column: Default language can be changed if necessary to any of the survey languages used in the form. It is always the default language being displayed first when opening a form.
</t>
    </r>
    <r>
      <rPr>
        <b/>
        <sz val="11"/>
        <color rgb="FF000000"/>
        <rFont val="Calibri"/>
        <family val="2"/>
      </rPr>
      <t xml:space="preserve">version </t>
    </r>
    <r>
      <rPr>
        <sz val="11"/>
        <color rgb="FF000000"/>
        <rFont val="Calibri"/>
        <family val="2"/>
      </rPr>
      <t>column:</t>
    </r>
    <r>
      <rPr>
        <b/>
        <sz val="11"/>
        <color rgb="FF000000"/>
        <rFont val="Calibri"/>
        <family val="2"/>
      </rPr>
      <t xml:space="preserve"> </t>
    </r>
    <r>
      <rPr>
        <sz val="11"/>
        <color rgb="FF000000"/>
        <rFont val="Calibri"/>
        <family val="2"/>
      </rPr>
      <t>For every new version, please change the version number. This is also recommended for draft versions, since it is difficult to keep track.</t>
    </r>
  </si>
  <si>
    <r>
      <rPr>
        <b/>
        <sz val="11"/>
        <color rgb="FF000000"/>
        <rFont val="Calibri"/>
        <family val="2"/>
      </rPr>
      <t>colonne "form_title"</t>
    </r>
    <r>
      <rPr>
        <sz val="11"/>
        <color rgb="FF000000"/>
        <rFont val="Calibri"/>
        <family val="2"/>
      </rPr>
      <t xml:space="preserve">: Veuillez ajuster le titre pour qu'il contienne le pays / l'opération ou le lieu, ainsi que l'année.
Exemple: </t>
    </r>
    <r>
      <rPr>
        <i/>
        <sz val="11"/>
        <color rgb="FF000000"/>
        <rFont val="Calibri"/>
        <family val="2"/>
      </rPr>
      <t>Uganda Global WASH KAP 2018 9_9_2</t>
    </r>
    <r>
      <rPr>
        <sz val="11"/>
        <color rgb="FF000000"/>
        <rFont val="Calibri"/>
        <family val="2"/>
      </rPr>
      <t xml:space="preserve">
</t>
    </r>
    <r>
      <rPr>
        <b/>
        <sz val="11"/>
        <color rgb="FF000000"/>
        <rFont val="Calibri"/>
        <family val="2"/>
      </rPr>
      <t>colonne "form_id"</t>
    </r>
    <r>
      <rPr>
        <sz val="11"/>
        <color rgb="FF000000"/>
        <rFont val="Calibri"/>
        <family val="2"/>
      </rPr>
      <t xml:space="preserve">: Veuillez ajuster l'ID du formulaire en remplaçant GLO par les initiales de votre pays / opération. Supprimez également les langues que vous ne gardez pas et ajustez le numéro de version après chaque itération.
Exemple: </t>
    </r>
    <r>
      <rPr>
        <i/>
        <sz val="11"/>
        <color rgb="FF000000"/>
        <rFont val="Calibri"/>
        <family val="2"/>
      </rPr>
      <t>NIG-PH-WASH-FR-9-9-2-XLS</t>
    </r>
    <r>
      <rPr>
        <sz val="11"/>
        <color rgb="FF000000"/>
        <rFont val="Calibri"/>
        <family val="2"/>
      </rPr>
      <t xml:space="preserve"> pour une enquête en français réalisée au Niger.
</t>
    </r>
    <r>
      <rPr>
        <b/>
        <sz val="11"/>
        <color rgb="FF000000"/>
        <rFont val="Calibri"/>
        <family val="2"/>
      </rPr>
      <t>colonne "default_language"</t>
    </r>
    <r>
      <rPr>
        <sz val="11"/>
        <color rgb="FF000000"/>
        <rFont val="Calibri"/>
        <family val="2"/>
      </rPr>
      <t xml:space="preserve">: La langue par défaut peut être modifiée, si nécessaire, en l'une des langues d'enquête utilisées dans le formulaire. C'est toujours la langue par défaut qui est affichée en premier lors de l'ouverture d'un formulaire.
</t>
    </r>
    <r>
      <rPr>
        <b/>
        <sz val="11"/>
        <color rgb="FF000000"/>
        <rFont val="Calibri"/>
        <family val="2"/>
      </rPr>
      <t>colonne "version"</t>
    </r>
    <r>
      <rPr>
        <sz val="11"/>
        <color rgb="FF000000"/>
        <rFont val="Calibri"/>
        <family val="2"/>
      </rPr>
      <t>: pour chaque nouvelle version, veuillez changer le numéro de version. Ceci est également recommandé pour les versions préliminaires, car il est difficile de garder une trace.</t>
    </r>
  </si>
  <si>
    <t>Global WASH KAP 9_9_4</t>
  </si>
  <si>
    <t>GLO-PHS-WASH-EN-9-9-4</t>
  </si>
  <si>
    <r>
      <t xml:space="preserve">Les </t>
    </r>
    <r>
      <rPr>
        <sz val="11"/>
        <color theme="5"/>
        <rFont val="Verdana"/>
        <family val="2"/>
      </rPr>
      <t>trois onglets orange</t>
    </r>
    <r>
      <rPr>
        <sz val="11"/>
        <color theme="1"/>
        <rFont val="Verdana"/>
        <family val="2"/>
      </rPr>
      <t xml:space="preserve"> sont les onglets d'instructions sur les modalités de fonctionnement et d'adaptation du formulaire au contexte local.</t>
    </r>
  </si>
  <si>
    <r>
      <t xml:space="preserve">Questions can be added by the partner depending on his need. To facilitate analysis we recommend following the patterns set up for other questions (ie name of question, name of choices etc). Keep track of addition by writing them in </t>
    </r>
    <r>
      <rPr>
        <sz val="11"/>
        <color rgb="FF92D050"/>
        <rFont val="Verdana"/>
        <family val="2"/>
      </rPr>
      <t xml:space="preserve">GREEN </t>
    </r>
    <r>
      <rPr>
        <sz val="11"/>
        <color theme="1"/>
        <rFont val="Verdana"/>
        <family val="2"/>
      </rPr>
      <t>- it will help any remote suppport and debugging.
Read the "XLS_Overview" tab thoroughly, and, most of all, test your form after every new question added if you have little experience in XLS forms, to make it easier to correct any mistakes.</t>
    </r>
  </si>
  <si>
    <r>
      <t xml:space="preserve">The </t>
    </r>
    <r>
      <rPr>
        <sz val="11"/>
        <color theme="5"/>
        <rFont val="Verdana"/>
        <family val="2"/>
      </rPr>
      <t xml:space="preserve">three orange </t>
    </r>
    <r>
      <rPr>
        <sz val="11"/>
        <color theme="1"/>
        <rFont val="Verdana"/>
        <family val="2"/>
      </rPr>
      <t>tabs are the ones with instructions as to how the form works and how to adapt it to a local context.</t>
    </r>
  </si>
  <si>
    <t>Tutoriel version 9.9.4</t>
  </si>
  <si>
    <t>Tutorial version 9.9.4</t>
  </si>
  <si>
    <t>Vous trouverez ici toutes les explications concernant les modifications autorisées et comment les réaliser en respectant le format général (car une erreur de format peut s'avérer catastrophique pour votre enquête!).</t>
  </si>
  <si>
    <t>You will find here all the explanations concerning what modifications can be made and how to make them whilst respecting the general format (as an error in the format can be extremely detrimental to your survey!).</t>
  </si>
  <si>
    <r>
      <t>Les questions peuvent être ajoutées par le partenaire en fonction de ses besoins. Pour faciliter l'analyse, nous recommandons de suivre la logique adoptée pour les autres questions (ex: nom de la question, nom des choix, etc.). Retracez facilement tous les ajouts en les inscrivant</t>
    </r>
    <r>
      <rPr>
        <sz val="11"/>
        <color rgb="FF92D050"/>
        <rFont val="Verdana"/>
        <family val="2"/>
      </rPr>
      <t xml:space="preserve"> en VERT</t>
    </r>
    <r>
      <rPr>
        <sz val="11"/>
        <color theme="1"/>
        <rFont val="Verdana"/>
        <family val="2"/>
      </rPr>
      <t xml:space="preserve"> - cela sera utile dans le cas d'un soutien à distance ou un débogage. Lisez attentivement l'onglet "XLS_Overview"et surtout, testez votre formulaire à chaque nouvelle question ajoutée si vous avez peu d'expérience en matière de formulaires XLS - cela permettra de corriger plus facilement les erreurs éventuelles.</t>
    </r>
  </si>
  <si>
    <t xml:space="preserve">    Quand vous ajoutez une question, vous devez aussi vous assurer de remplir la colonne "Analyse", car elle permet de déterminer dans quel onglet de l'analyseur Kobo les résultats de votre question apparaîtront. Consultez la documentation associée pour plus d'informations.</t>
  </si>
  <si>
    <t xml:space="preserve">    When you add a question, you must also make sure that you fill in the "analysis" column, which will define in which tab of the Kobo Analyser your question results will appear. Check the associated documentation for more information.</t>
  </si>
  <si>
    <t xml:space="preserve">    qui ne peut pas être remplie systématiquement, pour des raisons techniques (ex: points GPS, pour lesquels un problème peut toujours survenir avec le téléphone ...).</t>
  </si>
  <si>
    <t xml:space="preserve">    cannot in all cases be filled, for technical reasons (ie GPS points, where a problem with the phone can always occur…).</t>
  </si>
  <si>
    <t>Dans l'onglet "choix" beaucoup de listes doivent être adaptées, telles que les noms de camps ou les différentes options à une question qui devront être adaptées au contexte local (ex: types de devises, type de toilettes, etc.) Consultez l'onglet "XLS Overview" pour en savoir plus sur l'utilité de chaque colonne.</t>
  </si>
  <si>
    <t>In the “choices” tab, a lot of the lists will need to be adapted, such as the camp names or different options to a question that will need to be adapted to the local context (ie the type of currency, the type of toilets etc.)
Check the "XLS_Overview" tab to know more on what each column is useful for.</t>
  </si>
  <si>
    <t>Les modalités de téléchargement des images sur le serveur peuvent être différentes d'un outil à l'autre. Sur Kobo, ajoutez-les simplement dans "Project settings" (paramètres du projet) en suivant les étapes indiquées dans la capture d'écran.</t>
  </si>
  <si>
    <t>The functioning mode to upload pictures to the server can differ from one tool to the other. On Kobo, just add them to the project settings by following the print screen steps.</t>
  </si>
  <si>
    <t>To make an optional question (hidden by default) appear so that the enumerator will view it, all you need to do is remove the impossible condition set in the file, such as "1=2", in the "relevant" column. Make sure anything added to integrate the 1=2 when there are multiple conditions is removed (such as " and " ).</t>
  </si>
  <si>
    <t xml:space="preserve">    Think carefully on whether you want to hide the GPS question or not- it will help you make nice analysis maps (ie comparing water sources to the location in the camp etc) but will make answering the survey a little longer).</t>
  </si>
  <si>
    <t>Vous pouvez par conséquent aller à la dernière colonne - nommée "Analysis" - de l'onglet SURVEY.</t>
  </si>
  <si>
    <t xml:space="preserve">You can therefore go to the last column of the “survey” sheet, called “Analysis”. </t>
  </si>
  <si>
    <t>Vous pouvez décider dans quels onglets de l'outil d'analyse la question sera disponible pour représentation graphique en saisissant les lettres suivantes dans la colonne "analyse":</t>
  </si>
  <si>
    <t>Si vous ajouter un D pour Disaggregation (désagrégation), cela veut dire que vous pourrez désagréger toutes les réponses dans les onglets Choice, Unique et Value par les résultats des questions choisies (par bloc, grappe, sexe, pays d'origine etc.).</t>
  </si>
  <si>
    <t>If you add a D for Disaggregation it will mean that you can disagregate the answers in the Choice, Unique and Value tabs by the results of the questions chosen (by block, cluster, etc).</t>
  </si>
  <si>
    <t xml:space="preserve">    Make sure that you test your survey extensively after setting it up to avoid any bad surprises that the validation tool may not have seen (be it logical or technical!). </t>
  </si>
  <si>
    <t xml:space="preserve">    Assurez-vous de tester minutieusement votre formulaire après la configuration pour éviter toute mauvaise surprise que l'outil de validation pourrait avoir manqué (que ce soit d'un point de vue logique ou technique!).</t>
  </si>
  <si>
    <t>Le but de ce document est d'aider les partenaires d'implantation à adapter le formulaire CAP EHA (Connaissances, Attitudes, Pratiques) - mis à disposition par le HCR - en fonction de leurs besoins locaux. Le format XLS, c'est-à-dire le format dans lequel le formulaire CAP EHA est disponible, est un format standard dans les enquêtes utilisant la technologie mobile. Beaucoup de documents ont déjà été écrits sur le codage dans ce format (liens disponibles à la fin du document); cependant, nous vous expliquerons ici comment adapter votre formulaire CAP EHA de manière spécifique.</t>
  </si>
  <si>
    <t>The aim of this document is to help implementing partners adapt the standardized WASH KAP (Knowledge, Aptitude, Practises) survey (made available by UNHCR) to their local needs.
XLS forms, the format in which the WASH KAP is available, is a standard for mobile surveys. Much has already been written about coding in this format (links to be found at the end of the document)- this document here will however help you learn how to adapt your WASH KAP.</t>
  </si>
  <si>
    <t>Elle doit être réglée dans la colonne "appearance" pour vous aider à changer la façon dont les éléments apparaissent à l'écran (seuls les deux réglages les plus utilisés sont mentionnés ici).</t>
  </si>
  <si>
    <t>Shows a calendar, such as the one used for “date” at the beginning of the survey.</t>
  </si>
  <si>
    <t>Pour afficher plusieurs questions sur la même page, comme des tableaux ou des listes mais sous une présentation différente. Doit être paramétré au niveau du groupe (celui dans lequel toutes les questions se trouveront).</t>
  </si>
  <si>
    <t>To show many question on the same page, like table-list, but different presentation. Has to be set at a group level (group in which all questions will be found).</t>
  </si>
  <si>
    <t>Ils doivent figurer dans la colonne pour calculer les éléments basés sur les résultats d'enquête (ex: un âge en comparant la date d'enquête et la date de naissance, une somme d'éléments, etc.).</t>
  </si>
  <si>
    <t>Quantité d'eau pour un récipient donné d'après sa capacité (LITRE) et le nombre de trajets effectués (JOURNEY).</t>
  </si>
  <si>
    <t>Quantity of water for a given container based on its capacity (LITRE) and the number of journeys that were made (JOURNEY).</t>
  </si>
  <si>
    <t xml:space="preserve">    Ces calculs n'apparaîtront pas à l'écran. Si vous voulez que les résultats du calcul apparaissent à l'écran, vous devez créer une une question"note" demandant la réponse calculée (check English).</t>
  </si>
  <si>
    <t xml:space="preserve">    These calculations will not appear on the screen. If you want the result of the calculations to appear on the screen, you must create a "note" question calling on the calculate one (see example below).</t>
  </si>
  <si>
    <t>The questions on female hygiene only appear if the variable “NBWOMENREPROD”, is superior to 0.</t>
  </si>
  <si>
    <t>The question “If other, please specify:” appears if the variable “ENUMERATOR” is equal to “96” (which corresponds to the code for “Other”).</t>
  </si>
  <si>
    <t>Le résultat pour cette question doit être SUPÉRIEUR À 0 et INFÉRIEUR à 100.</t>
  </si>
  <si>
    <t>The result for this question must be GREATER THAN 0 and inferior to 100.</t>
  </si>
  <si>
    <t>CETTE COLONNE doit être SUPÉRIEURE OU ÉGALE à la valeur de "HHSIZE".</t>
  </si>
  <si>
    <t>THIS ROW must be GREATER OR EQUAL to the value of “HHSIZE”.</t>
  </si>
  <si>
    <t xml:space="preserve">    Vous pouvez aussi ajouter un message de contrainte dans la colonne constraint_message.</t>
  </si>
  <si>
    <t xml:space="preserve">    You can also add a constraint message in the column constraint_message.</t>
  </si>
  <si>
    <t>La section ci-dessous décrit différentes façons de regrouper les questions selon les objectifs.</t>
  </si>
  <si>
    <t>The section below describes different ways of regrouping questions for different purposes.</t>
  </si>
  <si>
    <t>Permet de répéter les questions un certain nombre de fois automatiquement.</t>
  </si>
  <si>
    <t>Makes it possible to repeat questions a number of times automatically.</t>
  </si>
  <si>
    <t>C'est la colonne qui permet de paramétrer des listes en cascades (options apparaissant selon les réponses fournies aux questions précédentes).</t>
  </si>
  <si>
    <t>This is the column to set up cascading lists (options appearing depending on the answers to a previous questions).</t>
  </si>
  <si>
    <t>Widget à afficher (cf. plus loin: calendrier par exemple).</t>
  </si>
  <si>
    <t>Widget for display (more later : like a calendar for example).</t>
  </si>
  <si>
    <t>Saisir "yes" si vous voulez rendre cette question obligatoire.</t>
  </si>
  <si>
    <t>Enter “yes” if you want to make an answer mandatory.</t>
  </si>
  <si>
    <t>C'est la colonne qui permet de visualiser les modalités telles que les photos, du texte, etc (voir onglet "instructions", section II.2 pour plus d'informations).</t>
  </si>
  <si>
    <t>This is the column to be able to view modalities as photos and text (see tab "instructions", section II.2 for more information).</t>
  </si>
  <si>
    <t>Pour spécifier dans quel onglet de l'analyseur Kobo vos résultats à une question donnée vont apparaître (voir la documentation sur l'analyse pour en savoir plus).</t>
  </si>
  <si>
    <t>To specify in which tabs in the Kobo Analyser your question results will appear (see Analysis documentation to know more).</t>
  </si>
  <si>
    <t>Ce que l'intervieweur verra réellement dans le téléphone. Vous pouvez ajouter autant de langues que vous le désirez (ou enlever les colonnes des langues que vous ne voulez pas voir).</t>
  </si>
  <si>
    <t>What the interviewer will actually see on the phone. You can add as many languages as you want (or remove the columns of languages you don't want to see).</t>
  </si>
  <si>
    <t>Une note pour l'intervieweur, pour clarifier une question, faire un rappel... N'oubliez pas d'ajouter les différentes langues que vous avez incluses pour la colonne "label" ou de les retirer dans le cas contraire.</t>
  </si>
  <si>
    <t>A note to the interviewer, to clarify a question, or prompt up a reminder… Don't forget to add the different languages you added for the "label" column (or remove the columns of languages you have removed for "label").</t>
  </si>
  <si>
    <t>Pour ajouter des contraintes aux réponses (fourchette de valeurs numériques par exemple).</t>
  </si>
  <si>
    <t>Add constraints to the answers (a range for numerical value for example).</t>
  </si>
  <si>
    <t>Message à afficher si la réponse ne respecte pas les contraintes.</t>
  </si>
  <si>
    <t>Message to display if the answer entered doesn’t meet the constraints.</t>
  </si>
  <si>
    <t>Calcule une valeur (“+”, “-” et EN FRANÇAIS DS LE TXT div), peut calculer un âge à partir d'un date de naissance par exemple.</t>
  </si>
  <si>
    <t>Calculates a value (“+”, “-” et div), can calculate age from a DOB for example.</t>
  </si>
  <si>
    <t>Pour la saisie de texte libre.</t>
  </si>
  <si>
    <t>Pour sélectionner une date.</t>
  </si>
  <si>
    <t>Pour sélectionner une date &amp; une heure.</t>
  </si>
  <si>
    <t>Pour ordonner un calcul.</t>
  </si>
  <si>
    <t>Saisie de nombres entiers ("ronds").</t>
  </si>
  <si>
    <t>Pour les questions à choix multiples mais auxquelles vous ne pouvez sélectionner qu'une seule réponse parmi celles de la liste fournie. [option] indique ce que vous devez spécifier dans l'onglet "choices", où la liste des options est fournie. Si le nom de votre liste est "foodtype", la traduction informatique est "select_one [foodtype]".</t>
  </si>
  <si>
    <t>For multiple choice answer, where you can only select one answer among the list provided. [option] indicates that you must specify, in the « choices » sheet, where is the list of options provided. If the name of your list is “foodtype”, this would read “select_one [foodtype]".</t>
  </si>
  <si>
    <t>Le regroupement de questions peut avoir plusieurs buts différents: (1) spécifier un paramètre pour tout un groupe de questions plutôt qu'une seule (ex: un saut de champ, ou encore une apparition sur un écran donné...) (2) pour faciliter l'analyse en "faisant comprendre" à l'outil d'analyse qu'il y a un lien entre les questions (voir exemple ci-dessous). 
Les questions doivent être regroupées entre les invites de commande "begin group" (début du groupe) et "end group" (fin du groupe).</t>
  </si>
  <si>
    <t>Grouping questions can have different purposes: (1) to specify a setting for a whole group of questions rather than just one (a skip pattern, or to make them appear on a given screen...) (2) to facilitate analysis by making the analysis tool understand that there is a link between the questions (see example below). The questions need to be regrouped between a "begin group" and "end group" prompt.</t>
  </si>
  <si>
    <r>
      <t xml:space="preserve">    Tout élément en </t>
    </r>
    <r>
      <rPr>
        <sz val="11"/>
        <color theme="5"/>
        <rFont val="Verdana"/>
        <family val="2"/>
      </rPr>
      <t>orange</t>
    </r>
    <r>
      <rPr>
        <sz val="11"/>
        <color theme="1"/>
        <rFont val="Verdana"/>
        <family val="2"/>
      </rPr>
      <t xml:space="preserve"> doit être adapté/modifié avant un déploiement donné (voir parties II.1 et II.2 de cet onglet).</t>
    </r>
  </si>
  <si>
    <r>
      <t xml:space="preserve">    Tout élément en </t>
    </r>
    <r>
      <rPr>
        <sz val="11"/>
        <color rgb="FFFF0000"/>
        <rFont val="Verdana"/>
        <family val="2"/>
      </rPr>
      <t>rouge</t>
    </r>
    <r>
      <rPr>
        <sz val="11"/>
        <color theme="1"/>
        <rFont val="Verdana"/>
        <family val="2"/>
      </rPr>
      <t xml:space="preserve"> correspond aux questions facultatives qui sont masquées par défaut mais elles peuvent être affichées si besoin dans le cadre d'un déploiement donné.</t>
    </r>
  </si>
  <si>
    <r>
      <t xml:space="preserve">    Anything </t>
    </r>
    <r>
      <rPr>
        <sz val="11"/>
        <color rgb="FFFF0000"/>
        <rFont val="Verdana"/>
        <family val="2"/>
      </rPr>
      <t>in red</t>
    </r>
    <r>
      <rPr>
        <sz val="11"/>
        <color theme="1"/>
        <rFont val="Verdana"/>
        <family val="2"/>
      </rPr>
      <t xml:space="preserve"> corresponds to optional questions that are "hidden" by default but can be made to appear if these questions are necessary for a given deployment.</t>
    </r>
  </si>
  <si>
    <r>
      <t xml:space="preserve">    All the elements in </t>
    </r>
    <r>
      <rPr>
        <b/>
        <sz val="11"/>
        <color theme="1"/>
        <rFont val="Verdana"/>
        <family val="2"/>
      </rPr>
      <t xml:space="preserve">bold </t>
    </r>
    <r>
      <rPr>
        <sz val="11"/>
        <color theme="1"/>
        <rFont val="Verdana"/>
        <family val="2"/>
      </rPr>
      <t>corresponds to questions that should not be changed. They are tied to core indicators that will not be computed correctly if changes are made.</t>
    </r>
  </si>
  <si>
    <t xml:space="preserve">    Nous recommandons fortement que toute question ou choix rajouté au formulaire par les organisations partenaires apparaissent en vert pour faciliter la comparaison entre la CAP standardisée et la version du partenaire (notamment au cas où un dépannage serait nécessaire).</t>
  </si>
  <si>
    <t xml:space="preserve">    We highly recommend that any questions or choices that are added to the form by partner organizations be done so in green to facilitate comparison between the standardized KAP and the partner version (in particular for troubleshooting).</t>
  </si>
  <si>
    <r>
      <t xml:space="preserve">    Tout élément </t>
    </r>
    <r>
      <rPr>
        <b/>
        <sz val="11"/>
        <color theme="1"/>
        <rFont val="Verdana"/>
        <family val="2"/>
      </rPr>
      <t xml:space="preserve">en gras </t>
    </r>
    <r>
      <rPr>
        <sz val="11"/>
        <color theme="1"/>
        <rFont val="Verdana"/>
        <family val="2"/>
      </rPr>
      <t>correspond aux questions qui doit pas etre modifier. Elles sont reliées à des indicateurs de base qui ne seront pas calculés correctement si des modifications sont apportées.</t>
    </r>
  </si>
  <si>
    <t xml:space="preserve">    Some cells have also been “protected” (which means a user cannot modify them) as the modification of these cells would have a strong impact either on the calculations, skip patterns etc in the form or on the analysis tools that have been made available in Excel to create the minimum indicators easily.</t>
  </si>
  <si>
    <t xml:space="preserve">    Certaines cellules ont été protégées (ce qui veut dire qu'un utilisateur ne peut pas les utiliser) car leur modification peut avoir un gros impact sur les modalités de calcul, les sauts de champs, etc. présents dans le formulaire, ou même dans les outils d'analyse mis à disposition dans Excel pour créer facilement un nombre d'indicateurs minimum.</t>
  </si>
  <si>
    <r>
      <t xml:space="preserve">    Anything </t>
    </r>
    <r>
      <rPr>
        <sz val="11"/>
        <color theme="5"/>
        <rFont val="Verdana"/>
        <family val="2"/>
      </rPr>
      <t>in orange</t>
    </r>
    <r>
      <rPr>
        <sz val="11"/>
        <color theme="1"/>
        <rFont val="Verdana"/>
        <family val="2"/>
      </rPr>
      <t xml:space="preserve"> needs to be adapted and/or modified before a given deployment (see part II.1 and II.2 of this tab).</t>
    </r>
  </si>
  <si>
    <t xml:space="preserve">    Feel free to adapt question labels if you find that they are not sufficiently explicit in a given country (while avoiding changing the sense completely- if you want to change the sense completely, prefer hiding a question and adding a new one).</t>
  </si>
  <si>
    <t>II. Adapting the questions to local context in XLS form</t>
  </si>
  <si>
    <t>II.4. Adding new questions</t>
  </si>
  <si>
    <t>II.4. Appearance modifications</t>
  </si>
  <si>
    <t>Quelques autres paramètres du formulaire peuvent être adaptés dans l'onglet "settings":</t>
  </si>
  <si>
    <t xml:space="preserve">    Pour télécharger des formulaires modifiés sur Kobo, consultez l'outil "Étape 4 - Paramétrage du système d'enquête avec KoBo Online".</t>
  </si>
  <si>
    <t xml:space="preserve">    To upload modified forms to Kobo, check the "Step 4- Setting up the survey system with Kobo Online".</t>
  </si>
  <si>
    <t xml:space="preserve">    is of a type that does not require human action (ex: “calculate”, “note”, “select_multiple” when ticking none of the choices is valid…), otherwise this will block your enumerator!</t>
  </si>
  <si>
    <t xml:space="preserve">    N'hésitez pas à masquer les colonnes autres que label et Analysis pour faciliter la configuration. </t>
  </si>
  <si>
    <t xml:space="preserve">    Don't hesitate to hide the columns other than the label and the Analysis to make it easier to set up. </t>
  </si>
  <si>
    <t xml:space="preserve">VI. How to test the WASH KAP </t>
  </si>
  <si>
    <t xml:space="preserve">    Le présent document a pour but de fournir aux partenaires d'implantation les connaissances nécessaires pour comprendre comment fonctionne un formulaire XLS de telle sorte qu'ils puissent adapter celui d'une CAP EHA à leurs besoins. Cet outil ne permet cependant pas d'apprendre comment élaborer un formulaire à partir de zéro. </t>
  </si>
  <si>
    <t>Aim of this document:</t>
  </si>
  <si>
    <t>La question "Si autre, merci de spécifier:" apparaît si la variable “ENUMERATOR” est égale à "96" (ce qui correspond au code pour "Autre").</t>
  </si>
  <si>
    <t>III.1. Groupes</t>
  </si>
  <si>
    <t>III.1.  Groups</t>
  </si>
  <si>
    <t>III.2. Répétitions</t>
  </si>
  <si>
    <t>III.2.  Repeats</t>
  </si>
  <si>
    <t>II.1.  Constraints on data</t>
  </si>
  <si>
    <t>II.1. Contraintes sur certaines données</t>
  </si>
  <si>
    <t>II.2. Conditional questions (“relevant”)</t>
  </si>
  <si>
    <t>II.2. Questions conditionnelles ("relevant")</t>
  </si>
  <si>
    <t>II.3. Calculations</t>
  </si>
  <si>
    <t>II.4. Appearance</t>
  </si>
  <si>
    <t>II.4. Apparence</t>
  </si>
  <si>
    <t>I.1. Type of questions (or variables)</t>
  </si>
  <si>
    <t>III. Adapting the questions to local context on the Kobo Toolbox platform</t>
  </si>
  <si>
    <t>Type de question (texte, image...).</t>
  </si>
  <si>
    <t>Question type (text, image...).</t>
  </si>
  <si>
    <t>Nom de la question (et des colonnes dans "Output").</t>
  </si>
  <si>
    <t>Name of the question (and of the columns in output).</t>
  </si>
  <si>
    <t>Please do not modify or delete this question.</t>
  </si>
  <si>
    <t>Veuillez NE PAS modifier ou effacer cette question.</t>
  </si>
  <si>
    <r>
      <t>You can modify the "</t>
    </r>
    <r>
      <rPr>
        <b/>
        <sz val="11"/>
        <rFont val="Calibri"/>
        <family val="2"/>
        <scheme val="minor"/>
      </rPr>
      <t>type</t>
    </r>
    <r>
      <rPr>
        <sz val="11"/>
        <rFont val="Calibri"/>
        <family val="2"/>
        <scheme val="minor"/>
      </rPr>
      <t>" from "integer" to "text" or "select_one" question type if relevant. DO NOT modify the "</t>
    </r>
    <r>
      <rPr>
        <b/>
        <sz val="11"/>
        <rFont val="Calibri"/>
        <family val="2"/>
        <scheme val="minor"/>
      </rPr>
      <t>name</t>
    </r>
    <r>
      <rPr>
        <sz val="11"/>
        <rFont val="Calibri"/>
        <family val="2"/>
        <scheme val="minor"/>
      </rPr>
      <t>" column. In case of  modifications, please delete or adapt the corresponding "</t>
    </r>
    <r>
      <rPr>
        <b/>
        <sz val="11"/>
        <rFont val="Calibri"/>
        <family val="2"/>
        <scheme val="minor"/>
      </rPr>
      <t>constraint</t>
    </r>
    <r>
      <rPr>
        <sz val="11"/>
        <rFont val="Calibri"/>
        <family val="2"/>
        <scheme val="minor"/>
      </rPr>
      <t>" and  "</t>
    </r>
    <r>
      <rPr>
        <b/>
        <sz val="11"/>
        <rFont val="Calibri"/>
        <family val="2"/>
        <scheme val="minor"/>
      </rPr>
      <t>constraint_message</t>
    </r>
    <r>
      <rPr>
        <sz val="11"/>
        <rFont val="Calibri"/>
        <family val="2"/>
        <scheme val="minor"/>
      </rPr>
      <t>" columns (to limit the range of acceptable values for integer (numeric) values for example and show the relevant message).
This question can also be removed if there is no such administrative organisation in the camp.</t>
    </r>
  </si>
  <si>
    <r>
      <t>If you want this question to be part of the survey you must remove the "</t>
    </r>
    <r>
      <rPr>
        <b/>
        <sz val="11"/>
        <color rgb="FFFF0000"/>
        <rFont val="Calibri"/>
        <family val="2"/>
        <scheme val="minor"/>
      </rPr>
      <t>1=2</t>
    </r>
    <r>
      <rPr>
        <sz val="11"/>
        <color rgb="FFFF0000"/>
        <rFont val="Calibri"/>
        <family val="2"/>
        <scheme val="minor"/>
      </rPr>
      <t>" condition in the "</t>
    </r>
    <r>
      <rPr>
        <b/>
        <sz val="11"/>
        <color rgb="FFFF0000"/>
        <rFont val="Calibri"/>
        <family val="2"/>
        <scheme val="minor"/>
      </rPr>
      <t>relevant</t>
    </r>
    <r>
      <rPr>
        <sz val="11"/>
        <color rgb="FFFF0000"/>
        <rFont val="Calibri"/>
        <family val="2"/>
        <scheme val="minor"/>
      </rPr>
      <t>" column. Otherwise leave as is.</t>
    </r>
  </si>
  <si>
    <r>
      <t>If you want this module to be part of the survey you must remove the "</t>
    </r>
    <r>
      <rPr>
        <b/>
        <sz val="11"/>
        <color rgb="FFFF0000"/>
        <rFont val="Calibri"/>
        <family val="2"/>
        <scheme val="minor"/>
      </rPr>
      <t>1=2</t>
    </r>
    <r>
      <rPr>
        <sz val="11"/>
        <color rgb="FFFF0000"/>
        <rFont val="Calibri"/>
        <family val="2"/>
        <scheme val="minor"/>
      </rPr>
      <t>" condition in the "</t>
    </r>
    <r>
      <rPr>
        <b/>
        <sz val="11"/>
        <color rgb="FFFF0000"/>
        <rFont val="Calibri"/>
        <family val="2"/>
        <scheme val="minor"/>
      </rPr>
      <t>relevant</t>
    </r>
    <r>
      <rPr>
        <sz val="11"/>
        <color rgb="FFFF0000"/>
        <rFont val="Calibri"/>
        <family val="2"/>
        <scheme val="minor"/>
      </rPr>
      <t>" column (make sure you then also make available each of the questions that you wish inside this module). Otherwise leave as is.</t>
    </r>
  </si>
  <si>
    <r>
      <t>If you want this note to be part of the survey you must remove the "</t>
    </r>
    <r>
      <rPr>
        <b/>
        <sz val="11"/>
        <color rgb="FFFF0000"/>
        <rFont val="Calibri"/>
        <family val="2"/>
        <scheme val="minor"/>
      </rPr>
      <t>1=2</t>
    </r>
    <r>
      <rPr>
        <sz val="11"/>
        <color rgb="FFFF0000"/>
        <rFont val="Calibri"/>
        <family val="2"/>
        <scheme val="minor"/>
      </rPr>
      <t>" condition in the "</t>
    </r>
    <r>
      <rPr>
        <b/>
        <sz val="11"/>
        <color rgb="FFFF0000"/>
        <rFont val="Calibri"/>
        <family val="2"/>
        <scheme val="minor"/>
      </rPr>
      <t>relevant</t>
    </r>
    <r>
      <rPr>
        <sz val="11"/>
        <color rgb="FFFF0000"/>
        <rFont val="Calibri"/>
        <family val="2"/>
        <scheme val="minor"/>
      </rPr>
      <t>" column. Otherwise leave as is.</t>
    </r>
  </si>
  <si>
    <r>
      <t>If you want this question to be part of the survey you must remove the "</t>
    </r>
    <r>
      <rPr>
        <b/>
        <sz val="11"/>
        <color rgb="FFFF0000"/>
        <rFont val="Calibri"/>
        <family val="2"/>
        <scheme val="minor"/>
      </rPr>
      <t>1=2 and</t>
    </r>
    <r>
      <rPr>
        <sz val="11"/>
        <color rgb="FFFF0000"/>
        <rFont val="Calibri"/>
        <family val="2"/>
        <scheme val="minor"/>
      </rPr>
      <t>" condition in the "</t>
    </r>
    <r>
      <rPr>
        <b/>
        <sz val="11"/>
        <color rgb="FFFF0000"/>
        <rFont val="Calibri"/>
        <family val="2"/>
        <scheme val="minor"/>
      </rPr>
      <t>relevant</t>
    </r>
    <r>
      <rPr>
        <sz val="11"/>
        <color rgb="FFFF0000"/>
        <rFont val="Calibri"/>
        <family val="2"/>
        <scheme val="minor"/>
      </rPr>
      <t>" column. Otherwise leave as is.</t>
    </r>
  </si>
  <si>
    <r>
      <t>Si vous souhaitez que cette question fasse partie du questionnaire, vous devez supprimer la condition "</t>
    </r>
    <r>
      <rPr>
        <b/>
        <sz val="11"/>
        <color rgb="FFFF0000"/>
        <rFont val="Calibri"/>
        <family val="2"/>
        <scheme val="minor"/>
      </rPr>
      <t>1=2 and</t>
    </r>
    <r>
      <rPr>
        <sz val="11"/>
        <color rgb="FFFF0000"/>
        <rFont val="Calibri"/>
        <family val="2"/>
        <scheme val="minor"/>
      </rPr>
      <t>" dans la colonne "</t>
    </r>
    <r>
      <rPr>
        <b/>
        <sz val="11"/>
        <color rgb="FFFF0000"/>
        <rFont val="Calibri"/>
        <family val="2"/>
        <scheme val="minor"/>
      </rPr>
      <t>relevant</t>
    </r>
    <r>
      <rPr>
        <sz val="11"/>
        <color rgb="FFFF0000"/>
        <rFont val="Calibri"/>
        <family val="2"/>
        <scheme val="minor"/>
      </rPr>
      <t>". Sinon, laissez tel quel.</t>
    </r>
  </si>
  <si>
    <r>
      <t xml:space="preserve">If you want this question to be part of the survey you must remove the "1=2" condition in the "relevant" column. Otherwise leave as is.
</t>
    </r>
    <r>
      <rPr>
        <b/>
        <sz val="11"/>
        <color rgb="FFFF0000"/>
        <rFont val="Calibri"/>
        <family val="2"/>
        <scheme val="minor"/>
      </rPr>
      <t>Do not change any other aspect of this question.</t>
    </r>
  </si>
  <si>
    <r>
      <t xml:space="preserve"> Si vous souhaitez que cette question fasse partie du questionnaire, vous devez supprimer la condition "1=2" dans la colonne "relevant". Sinon, laissez tel quel.
</t>
    </r>
    <r>
      <rPr>
        <b/>
        <sz val="11"/>
        <color rgb="FFFF0000"/>
        <rFont val="Calibri"/>
        <family val="2"/>
        <scheme val="minor"/>
      </rPr>
      <t>NE modifiez PAS d'autre aspect de cette question.</t>
    </r>
  </si>
  <si>
    <t>Vous pouvez supprimer de la liste des pays, les options qui ne sont pas pertinentes.</t>
  </si>
  <si>
    <t>Vous pouvez modifier cette option si elle n'est pas appropriée. Vous pouvez utiliser des chiffres ou des abréviations dans la colonne "name", celle-ci doit être unique, sans espaces ni caractères spéciaux.</t>
  </si>
  <si>
    <t>Please DO NOT modify this option.</t>
  </si>
  <si>
    <t>Veuillez NE PAS modifier cette option.</t>
  </si>
</sst>
</file>

<file path=xl/styles.xml><?xml version="1.0" encoding="utf-8"?>
<styleSheet xmlns="http://schemas.openxmlformats.org/spreadsheetml/2006/main" xmlns:mc="http://schemas.openxmlformats.org/markup-compatibility/2006" xmlns:x14ac="http://schemas.microsoft.com/office/spreadsheetml/2009/9/ac" mc:Ignorable="x14ac">
  <fonts count="61" x14ac:knownFonts="1">
    <font>
      <sz val="11"/>
      <color theme="1"/>
      <name val="Calibri"/>
      <family val="2"/>
      <scheme val="minor"/>
    </font>
    <font>
      <sz val="10"/>
      <name val="Arial"/>
      <family val="2"/>
    </font>
    <font>
      <sz val="12"/>
      <color theme="1"/>
      <name val="Times New Roman"/>
      <family val="2"/>
    </font>
    <font>
      <sz val="11"/>
      <color rgb="FFFF0000"/>
      <name val="Calibri"/>
      <family val="2"/>
      <scheme val="minor"/>
    </font>
    <font>
      <u/>
      <sz val="12"/>
      <color theme="10"/>
      <name val="Times New Roman"/>
      <family val="2"/>
    </font>
    <font>
      <sz val="11"/>
      <name val="Calibri"/>
      <family val="2"/>
      <scheme val="minor"/>
    </font>
    <font>
      <sz val="11"/>
      <color theme="5"/>
      <name val="Verdana"/>
      <family val="2"/>
    </font>
    <font>
      <sz val="11"/>
      <color theme="2" tint="-0.749992370372631"/>
      <name val="Verdana"/>
      <family val="2"/>
    </font>
    <font>
      <sz val="10"/>
      <color theme="1"/>
      <name val="Verdana"/>
      <family val="2"/>
    </font>
    <font>
      <sz val="7"/>
      <name val="Times New Roman"/>
      <family val="1"/>
    </font>
    <font>
      <b/>
      <sz val="11"/>
      <color rgb="FF648282"/>
      <name val="Verdana"/>
      <family val="2"/>
    </font>
    <font>
      <sz val="10"/>
      <color rgb="FF4A6161"/>
      <name val="Verdana"/>
      <family val="2"/>
    </font>
    <font>
      <sz val="11"/>
      <color theme="1"/>
      <name val="Verdana"/>
      <family val="2"/>
    </font>
    <font>
      <b/>
      <sz val="11"/>
      <color theme="1"/>
      <name val="Verdana"/>
      <family val="2"/>
    </font>
    <font>
      <sz val="7"/>
      <name val="Verdana"/>
      <family val="2"/>
    </font>
    <font>
      <sz val="11"/>
      <color rgb="FFFFC000"/>
      <name val="Calibri"/>
      <family val="2"/>
      <scheme val="minor"/>
    </font>
    <font>
      <sz val="11"/>
      <color rgb="FFFF9900"/>
      <name val="Calibri"/>
      <family val="2"/>
      <scheme val="minor"/>
    </font>
    <font>
      <b/>
      <sz val="11"/>
      <color theme="1"/>
      <name val="Calibri"/>
      <family val="2"/>
      <scheme val="minor"/>
    </font>
    <font>
      <b/>
      <sz val="11"/>
      <name val="Calibri"/>
      <family val="2"/>
      <scheme val="minor"/>
    </font>
    <font>
      <b/>
      <sz val="11"/>
      <color rgb="FFFFC000"/>
      <name val="Calibri"/>
      <family val="2"/>
      <scheme val="minor"/>
    </font>
    <font>
      <b/>
      <i/>
      <sz val="9"/>
      <color theme="0" tint="-0.499984740745262"/>
      <name val="Verdana"/>
      <family val="2"/>
    </font>
    <font>
      <sz val="9"/>
      <color theme="1"/>
      <name val="Verdana"/>
      <family val="2"/>
    </font>
    <font>
      <b/>
      <sz val="11"/>
      <color rgb="FF82A0A0"/>
      <name val="Verdana"/>
      <family val="2"/>
    </font>
    <font>
      <b/>
      <sz val="11"/>
      <color rgb="FFFF0000"/>
      <name val="Calibri"/>
      <family val="2"/>
      <scheme val="minor"/>
    </font>
    <font>
      <b/>
      <sz val="12"/>
      <name val="Calibri"/>
      <family val="2"/>
      <scheme val="minor"/>
    </font>
    <font>
      <u/>
      <sz val="11"/>
      <color theme="11"/>
      <name val="Calibri"/>
      <family val="2"/>
      <scheme val="minor"/>
    </font>
    <font>
      <sz val="11"/>
      <color theme="1"/>
      <name val="Calibri"/>
      <family val="2"/>
      <scheme val="minor"/>
    </font>
    <font>
      <sz val="11"/>
      <color rgb="FF000000"/>
      <name val="Calibri"/>
      <family val="2"/>
      <scheme val="minor"/>
    </font>
    <font>
      <b/>
      <sz val="11"/>
      <color rgb="FF000000"/>
      <name val="Calibri"/>
      <family val="2"/>
      <scheme val="minor"/>
    </font>
    <font>
      <sz val="12"/>
      <name val="Calibri"/>
      <family val="2"/>
      <scheme val="minor"/>
    </font>
    <font>
      <b/>
      <sz val="11"/>
      <color rgb="FFFF9900"/>
      <name val="Calibri"/>
      <family val="2"/>
      <scheme val="minor"/>
    </font>
    <font>
      <b/>
      <i/>
      <sz val="11"/>
      <color theme="1"/>
      <name val="Verdana"/>
      <family val="2"/>
    </font>
    <font>
      <b/>
      <sz val="11"/>
      <name val="Verdana"/>
      <family val="2"/>
    </font>
    <font>
      <b/>
      <u/>
      <sz val="11"/>
      <color theme="1"/>
      <name val="Verdana"/>
      <family val="2"/>
    </font>
    <font>
      <sz val="12"/>
      <color theme="1"/>
      <name val="Calibri"/>
      <family val="2"/>
      <scheme val="minor"/>
    </font>
    <font>
      <sz val="11"/>
      <color theme="0" tint="-0.499984740745262"/>
      <name val="Verdana"/>
      <family val="2"/>
    </font>
    <font>
      <sz val="11"/>
      <name val="Times New Roman"/>
      <family val="1"/>
    </font>
    <font>
      <sz val="11"/>
      <name val="Verdana"/>
      <family val="2"/>
    </font>
    <font>
      <sz val="11"/>
      <color rgb="FFFF0000"/>
      <name val="Verdana"/>
      <family val="2"/>
    </font>
    <font>
      <i/>
      <sz val="11"/>
      <color theme="5"/>
      <name val="Verdana"/>
      <family val="2"/>
    </font>
    <font>
      <sz val="11"/>
      <color theme="3" tint="0.39997558519241921"/>
      <name val="Verdana"/>
      <family val="2"/>
    </font>
    <font>
      <sz val="11"/>
      <color rgb="FF648282"/>
      <name val="Verdana"/>
      <family val="2"/>
    </font>
    <font>
      <b/>
      <sz val="11"/>
      <color theme="7"/>
      <name val="Calibri"/>
      <family val="2"/>
      <scheme val="minor"/>
    </font>
    <font>
      <sz val="11"/>
      <color theme="7"/>
      <name val="Calibri"/>
      <family val="2"/>
      <scheme val="minor"/>
    </font>
    <font>
      <sz val="10"/>
      <color theme="5"/>
      <name val="Calibri"/>
      <family val="2"/>
    </font>
    <font>
      <b/>
      <sz val="12"/>
      <color theme="1"/>
      <name val="Calibri"/>
      <family val="2"/>
      <scheme val="minor"/>
    </font>
    <font>
      <sz val="12"/>
      <color rgb="FF000000"/>
      <name val="Times New Roman"/>
      <family val="1"/>
    </font>
    <font>
      <b/>
      <sz val="11"/>
      <color rgb="FFFFFFFF"/>
      <name val="Calibri"/>
      <family val="2"/>
    </font>
    <font>
      <sz val="11"/>
      <color rgb="FFFFC000"/>
      <name val="Calibri"/>
      <family val="2"/>
    </font>
    <font>
      <b/>
      <sz val="11"/>
      <color rgb="FFFFC000"/>
      <name val="Calibri"/>
      <family val="2"/>
    </font>
    <font>
      <u/>
      <sz val="11"/>
      <color rgb="FFFFC000"/>
      <name val="Calibri"/>
      <family val="2"/>
    </font>
    <font>
      <sz val="11"/>
      <color rgb="FF000000"/>
      <name val="Calibri"/>
      <family val="2"/>
    </font>
    <font>
      <b/>
      <sz val="11"/>
      <color rgb="FF000000"/>
      <name val="Calibri"/>
      <family val="2"/>
    </font>
    <font>
      <i/>
      <sz val="11"/>
      <color rgb="FF000000"/>
      <name val="Calibri"/>
      <family val="2"/>
    </font>
    <font>
      <sz val="11"/>
      <color rgb="FF92D050"/>
      <name val="Verdana"/>
      <family val="2"/>
    </font>
    <font>
      <b/>
      <sz val="14"/>
      <color theme="3"/>
      <name val="Verdana"/>
      <family val="2"/>
    </font>
    <font>
      <i/>
      <sz val="11"/>
      <color theme="1"/>
      <name val="Calibri"/>
      <family val="2"/>
      <scheme val="minor"/>
    </font>
    <font>
      <b/>
      <i/>
      <sz val="11"/>
      <color theme="1"/>
      <name val="Calibri"/>
      <family val="2"/>
      <scheme val="minor"/>
    </font>
    <font>
      <i/>
      <sz val="11"/>
      <color rgb="FF00B050"/>
      <name val="Verdana"/>
      <family val="2"/>
    </font>
    <font>
      <sz val="8"/>
      <name val="Calibri"/>
      <family val="2"/>
      <scheme val="minor"/>
    </font>
    <font>
      <b/>
      <sz val="12"/>
      <color rgb="FFFF0000"/>
      <name val="Calibri"/>
      <scheme val="minor"/>
    </font>
  </fonts>
  <fills count="12">
    <fill>
      <patternFill patternType="none"/>
    </fill>
    <fill>
      <patternFill patternType="gray125"/>
    </fill>
    <fill>
      <patternFill patternType="solid">
        <fgColor theme="0"/>
        <bgColor indexed="64"/>
      </patternFill>
    </fill>
    <fill>
      <patternFill patternType="solid">
        <fgColor rgb="FFF2F2F2"/>
        <bgColor indexed="64"/>
      </patternFill>
    </fill>
    <fill>
      <patternFill patternType="solid">
        <fgColor rgb="FFFFFFFF"/>
        <bgColor indexed="64"/>
      </patternFill>
    </fill>
    <fill>
      <patternFill patternType="solid">
        <fgColor rgb="FFEDEDED"/>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0" tint="-0.34998626667073579"/>
        <bgColor rgb="FF538DD5"/>
      </patternFill>
    </fill>
  </fills>
  <borders count="12">
    <border>
      <left/>
      <right/>
      <top/>
      <bottom/>
      <diagonal/>
    </border>
    <border>
      <left style="thin">
        <color auto="1"/>
      </left>
      <right style="thin">
        <color auto="1"/>
      </right>
      <top style="thin">
        <color auto="1"/>
      </top>
      <bottom style="thin">
        <color auto="1"/>
      </bottom>
      <diagonal/>
    </border>
    <border>
      <left style="thin">
        <color theme="0"/>
      </left>
      <right style="thin">
        <color theme="0"/>
      </right>
      <top style="thin">
        <color theme="0"/>
      </top>
      <bottom style="thin">
        <color theme="0"/>
      </bottom>
      <diagonal/>
    </border>
    <border>
      <left style="medium">
        <color theme="5"/>
      </left>
      <right style="medium">
        <color theme="5"/>
      </right>
      <top style="medium">
        <color theme="5"/>
      </top>
      <bottom style="medium">
        <color theme="5"/>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medium">
        <color rgb="FF7F7F7F"/>
      </bottom>
      <diagonal/>
    </border>
    <border>
      <left/>
      <right/>
      <top/>
      <bottom style="medium">
        <color rgb="FFC9C9C9"/>
      </bottom>
      <diagonal/>
    </border>
    <border>
      <left/>
      <right/>
      <top style="thin">
        <color theme="0"/>
      </top>
      <bottom style="thin">
        <color theme="0"/>
      </bottom>
      <diagonal/>
    </border>
    <border>
      <left style="medium">
        <color auto="1"/>
      </left>
      <right style="medium">
        <color auto="1"/>
      </right>
      <top style="medium">
        <color auto="1"/>
      </top>
      <bottom/>
      <diagonal/>
    </border>
    <border>
      <left style="medium">
        <color auto="1"/>
      </left>
      <right style="medium">
        <color auto="1"/>
      </right>
      <top style="thin">
        <color auto="1"/>
      </top>
      <bottom style="medium">
        <color auto="1"/>
      </bottom>
      <diagonal/>
    </border>
    <border>
      <left style="thin">
        <color auto="1"/>
      </left>
      <right/>
      <top style="thin">
        <color auto="1"/>
      </top>
      <bottom style="thin">
        <color auto="1"/>
      </bottom>
      <diagonal/>
    </border>
  </borders>
  <cellStyleXfs count="52">
    <xf numFmtId="0" fontId="0" fillId="0" borderId="0"/>
    <xf numFmtId="0" fontId="1" fillId="0" borderId="0">
      <alignment vertical="center"/>
    </xf>
    <xf numFmtId="0" fontId="2" fillId="0" borderId="0"/>
    <xf numFmtId="0" fontId="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46" fillId="0" borderId="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cellStyleXfs>
  <cellXfs count="192">
    <xf numFmtId="0" fontId="0" fillId="0" borderId="0" xfId="0"/>
    <xf numFmtId="0" fontId="0" fillId="2" borderId="0" xfId="0" applyFill="1"/>
    <xf numFmtId="0" fontId="0" fillId="2" borderId="0" xfId="0" applyFill="1" applyAlignment="1">
      <alignment wrapText="1"/>
    </xf>
    <xf numFmtId="0" fontId="5" fillId="0" borderId="0" xfId="0" applyFont="1" applyAlignment="1">
      <alignment horizontal="left" vertical="center"/>
    </xf>
    <xf numFmtId="0" fontId="0" fillId="2" borderId="2" xfId="0" applyFill="1" applyBorder="1"/>
    <xf numFmtId="0" fontId="0" fillId="0" borderId="2" xfId="0" applyBorder="1"/>
    <xf numFmtId="0" fontId="10" fillId="0" borderId="2" xfId="0" applyFont="1" applyBorder="1" applyAlignment="1">
      <alignment horizontal="left" vertical="center" indent="6"/>
    </xf>
    <xf numFmtId="0" fontId="10" fillId="0" borderId="2" xfId="0" applyFont="1" applyBorder="1" applyAlignment="1">
      <alignment horizontal="left" vertical="center" indent="3"/>
    </xf>
    <xf numFmtId="0" fontId="8" fillId="0" borderId="2" xfId="0" applyFont="1" applyBorder="1" applyAlignment="1">
      <alignment horizontal="justify" vertical="center" wrapText="1"/>
    </xf>
    <xf numFmtId="0" fontId="11" fillId="0" borderId="2" xfId="0" applyFont="1" applyBorder="1" applyAlignment="1">
      <alignment horizontal="justify" vertical="center"/>
    </xf>
    <xf numFmtId="0" fontId="11" fillId="0" borderId="0" xfId="0" applyFont="1" applyAlignment="1">
      <alignment horizontal="justify" vertical="center"/>
    </xf>
    <xf numFmtId="0" fontId="8" fillId="0" borderId="2" xfId="0" applyFont="1" applyBorder="1" applyAlignment="1">
      <alignment horizontal="justify" vertical="center"/>
    </xf>
    <xf numFmtId="0" fontId="12" fillId="5" borderId="0" xfId="0" applyFont="1" applyFill="1" applyAlignment="1">
      <alignment horizontal="justify" vertical="center" wrapText="1"/>
    </xf>
    <xf numFmtId="0" fontId="13" fillId="5" borderId="0" xfId="0" applyFont="1" applyFill="1" applyAlignment="1">
      <alignment horizontal="justify" vertical="center" wrapText="1"/>
    </xf>
    <xf numFmtId="0" fontId="12" fillId="0" borderId="0" xfId="0" applyFont="1" applyAlignment="1">
      <alignment horizontal="justify" vertical="center" wrapText="1"/>
    </xf>
    <xf numFmtId="0" fontId="13" fillId="0" borderId="0" xfId="0" applyFont="1" applyAlignment="1">
      <alignment horizontal="justify" vertical="center" wrapText="1"/>
    </xf>
    <xf numFmtId="0" fontId="13" fillId="0" borderId="7" xfId="0" applyFont="1" applyBorder="1" applyAlignment="1">
      <alignment horizontal="justify" vertical="center" wrapText="1"/>
    </xf>
    <xf numFmtId="0" fontId="12" fillId="0" borderId="7" xfId="0" applyFont="1" applyBorder="1" applyAlignment="1">
      <alignment horizontal="justify" vertical="center" wrapText="1"/>
    </xf>
    <xf numFmtId="0" fontId="9" fillId="0" borderId="4" xfId="0" applyFont="1" applyBorder="1" applyAlignment="1">
      <alignment horizontal="left" vertical="center" wrapText="1" indent="1"/>
    </xf>
    <xf numFmtId="0" fontId="14" fillId="0" borderId="8" xfId="0" applyFont="1" applyBorder="1" applyAlignment="1">
      <alignment horizontal="center" vertical="center"/>
    </xf>
    <xf numFmtId="0" fontId="5" fillId="2" borderId="1" xfId="0" applyFont="1" applyFill="1" applyBorder="1" applyAlignment="1">
      <alignment horizontal="left" vertical="center"/>
    </xf>
    <xf numFmtId="0" fontId="3" fillId="2" borderId="1" xfId="0" applyFont="1" applyFill="1" applyBorder="1" applyAlignment="1">
      <alignment horizontal="left" vertical="center"/>
    </xf>
    <xf numFmtId="0" fontId="5" fillId="2" borderId="1" xfId="2" applyFont="1" applyFill="1" applyBorder="1" applyAlignment="1">
      <alignment horizontal="left" vertical="center" wrapText="1"/>
    </xf>
    <xf numFmtId="0" fontId="5" fillId="2" borderId="1" xfId="0" applyFont="1" applyFill="1" applyBorder="1" applyAlignment="1">
      <alignment horizontal="left" vertical="center" wrapText="1"/>
    </xf>
    <xf numFmtId="0" fontId="16" fillId="2" borderId="1" xfId="0" applyFont="1" applyFill="1" applyBorder="1" applyAlignment="1">
      <alignment horizontal="left" vertical="center"/>
    </xf>
    <xf numFmtId="0" fontId="16" fillId="2" borderId="1" xfId="0" applyFont="1" applyFill="1" applyBorder="1" applyAlignment="1">
      <alignment horizontal="left" vertical="center" wrapText="1"/>
    </xf>
    <xf numFmtId="0" fontId="16" fillId="2" borderId="1" xfId="2" applyFont="1" applyFill="1" applyBorder="1" applyAlignment="1">
      <alignment horizontal="left" vertical="center" wrapText="1"/>
    </xf>
    <xf numFmtId="0" fontId="16" fillId="2" borderId="1" xfId="0" applyFont="1" applyFill="1" applyBorder="1" applyAlignment="1" applyProtection="1">
      <alignment horizontal="left" vertical="center"/>
      <protection locked="0"/>
    </xf>
    <xf numFmtId="0" fontId="0" fillId="0" borderId="0" xfId="0" applyAlignment="1">
      <alignment wrapText="1"/>
    </xf>
    <xf numFmtId="0" fontId="0" fillId="0" borderId="0" xfId="0" quotePrefix="1" applyAlignment="1">
      <alignment wrapText="1"/>
    </xf>
    <xf numFmtId="0" fontId="8" fillId="0" borderId="4" xfId="0" applyFont="1" applyBorder="1" applyAlignment="1">
      <alignment vertical="center" wrapText="1"/>
    </xf>
    <xf numFmtId="0" fontId="9" fillId="0" borderId="4" xfId="0" applyFont="1" applyBorder="1" applyAlignment="1">
      <alignment vertical="center"/>
    </xf>
    <xf numFmtId="0" fontId="14" fillId="0" borderId="8" xfId="0" applyFont="1" applyBorder="1" applyAlignment="1">
      <alignment vertical="center" wrapText="1"/>
    </xf>
    <xf numFmtId="0" fontId="0" fillId="2" borderId="0" xfId="0" applyFill="1" applyAlignment="1">
      <alignment vertical="top" wrapText="1"/>
    </xf>
    <xf numFmtId="0" fontId="0" fillId="2" borderId="0" xfId="0" applyFill="1" applyAlignment="1">
      <alignment horizontal="center" vertical="top" wrapText="1"/>
    </xf>
    <xf numFmtId="0" fontId="7" fillId="2" borderId="0" xfId="0" applyFont="1" applyFill="1" applyAlignment="1">
      <alignment horizontal="center" vertical="top" wrapText="1"/>
    </xf>
    <xf numFmtId="0" fontId="0" fillId="2" borderId="0" xfId="0" applyFill="1" applyAlignment="1">
      <alignment vertical="top"/>
    </xf>
    <xf numFmtId="0" fontId="6" fillId="2" borderId="0" xfId="0" applyFont="1" applyFill="1" applyAlignment="1">
      <alignment horizontal="center" vertical="top" wrapText="1"/>
    </xf>
    <xf numFmtId="0" fontId="0" fillId="2" borderId="0" xfId="0" applyFill="1" applyAlignment="1">
      <alignment horizontal="center" vertical="top"/>
    </xf>
    <xf numFmtId="0" fontId="6" fillId="2" borderId="0" xfId="0" applyFont="1" applyFill="1" applyAlignment="1">
      <alignment horizontal="justify" vertical="top" wrapText="1"/>
    </xf>
    <xf numFmtId="0" fontId="7" fillId="2" borderId="0" xfId="0" applyFont="1" applyFill="1" applyAlignment="1">
      <alignment horizontal="justify" vertical="top" wrapText="1"/>
    </xf>
    <xf numFmtId="0" fontId="6" fillId="2" borderId="0" xfId="0" applyFont="1" applyFill="1" applyAlignment="1">
      <alignment horizontal="justify" vertical="top" wrapText="1" readingOrder="1"/>
    </xf>
    <xf numFmtId="0" fontId="17" fillId="2" borderId="0" xfId="0" applyFont="1" applyFill="1" applyAlignment="1">
      <alignment horizontal="left"/>
    </xf>
    <xf numFmtId="0" fontId="20" fillId="0" borderId="2" xfId="0" applyFont="1" applyBorder="1" applyAlignment="1">
      <alignment horizontal="left" vertical="top"/>
    </xf>
    <xf numFmtId="0" fontId="21" fillId="0" borderId="5" xfId="0" applyFont="1" applyBorder="1" applyAlignment="1">
      <alignment vertical="center" wrapText="1"/>
    </xf>
    <xf numFmtId="0" fontId="8" fillId="0" borderId="4" xfId="0" applyFont="1" applyBorder="1" applyAlignment="1">
      <alignment horizontal="centerContinuous" vertical="top" wrapText="1"/>
    </xf>
    <xf numFmtId="0" fontId="10" fillId="0" borderId="0" xfId="0" applyFont="1" applyAlignment="1">
      <alignment horizontal="left" vertical="top" wrapText="1"/>
    </xf>
    <xf numFmtId="0" fontId="12" fillId="0" borderId="0" xfId="0" applyFont="1" applyAlignment="1">
      <alignment vertical="top" wrapText="1"/>
    </xf>
    <xf numFmtId="0" fontId="12" fillId="2" borderId="0" xfId="0" applyFont="1" applyFill="1" applyAlignment="1">
      <alignment vertical="top" wrapText="1"/>
    </xf>
    <xf numFmtId="0" fontId="22" fillId="0" borderId="0" xfId="0" applyFont="1" applyAlignment="1">
      <alignment horizontal="justify" vertical="top" wrapText="1"/>
    </xf>
    <xf numFmtId="0" fontId="22" fillId="0" borderId="0" xfId="0" applyFont="1" applyAlignment="1">
      <alignment horizontal="justify" vertical="top"/>
    </xf>
    <xf numFmtId="0" fontId="5" fillId="0" borderId="1" xfId="0" applyFont="1" applyBorder="1" applyAlignment="1">
      <alignment horizontal="left" vertical="center"/>
    </xf>
    <xf numFmtId="0" fontId="27" fillId="0" borderId="1" xfId="0" applyFont="1" applyBorder="1"/>
    <xf numFmtId="0" fontId="5" fillId="0" borderId="1" xfId="0" applyFont="1" applyBorder="1" applyAlignment="1">
      <alignment horizontal="left" wrapText="1"/>
    </xf>
    <xf numFmtId="0" fontId="27" fillId="0" borderId="0" xfId="0" applyFont="1"/>
    <xf numFmtId="0" fontId="28" fillId="0" borderId="1" xfId="0" applyFont="1" applyBorder="1" applyAlignment="1">
      <alignment wrapText="1"/>
    </xf>
    <xf numFmtId="0" fontId="27" fillId="0" borderId="0" xfId="0" applyFont="1" applyAlignment="1">
      <alignment wrapText="1"/>
    </xf>
    <xf numFmtId="0" fontId="18" fillId="0" borderId="1" xfId="0" applyFont="1" applyBorder="1" applyAlignment="1">
      <alignment horizontal="left" wrapText="1"/>
    </xf>
    <xf numFmtId="0" fontId="3" fillId="0" borderId="0" xfId="0" applyFont="1" applyAlignment="1">
      <alignment wrapText="1"/>
    </xf>
    <xf numFmtId="0" fontId="28" fillId="0" borderId="0" xfId="0" applyFont="1" applyAlignment="1">
      <alignment wrapText="1"/>
    </xf>
    <xf numFmtId="0" fontId="23" fillId="0" borderId="0" xfId="2" applyFont="1" applyAlignment="1">
      <alignment wrapText="1"/>
    </xf>
    <xf numFmtId="0" fontId="5" fillId="0" borderId="1" xfId="2" applyFont="1" applyBorder="1" applyAlignment="1">
      <alignment horizontal="left" wrapText="1"/>
    </xf>
    <xf numFmtId="0" fontId="3" fillId="0" borderId="0" xfId="2" applyFont="1" applyAlignment="1">
      <alignment wrapText="1"/>
    </xf>
    <xf numFmtId="0" fontId="26" fillId="0" borderId="0" xfId="2" applyFont="1" applyAlignment="1">
      <alignment wrapText="1"/>
    </xf>
    <xf numFmtId="0" fontId="26" fillId="0" borderId="1" xfId="2" applyFont="1" applyBorder="1" applyAlignment="1">
      <alignment wrapText="1"/>
    </xf>
    <xf numFmtId="0" fontId="5" fillId="0" borderId="1" xfId="2" applyFont="1" applyBorder="1" applyAlignment="1">
      <alignment wrapText="1"/>
    </xf>
    <xf numFmtId="0" fontId="18" fillId="0" borderId="0" xfId="0" applyFont="1" applyAlignment="1">
      <alignment wrapText="1"/>
    </xf>
    <xf numFmtId="0" fontId="5" fillId="0" borderId="11" xfId="0" applyFont="1" applyBorder="1"/>
    <xf numFmtId="0" fontId="23" fillId="0" borderId="0" xfId="0" applyFont="1" applyAlignment="1">
      <alignment wrapText="1"/>
    </xf>
    <xf numFmtId="0" fontId="30" fillId="2" borderId="1" xfId="0" applyFont="1" applyFill="1" applyBorder="1" applyAlignment="1">
      <alignment horizontal="left" vertical="center"/>
    </xf>
    <xf numFmtId="0" fontId="5" fillId="0" borderId="0" xfId="1" applyFont="1">
      <alignment vertical="center"/>
    </xf>
    <xf numFmtId="0" fontId="5" fillId="0" borderId="1" xfId="1" applyFont="1" applyBorder="1">
      <alignment vertical="center"/>
    </xf>
    <xf numFmtId="0" fontId="5" fillId="0" borderId="0" xfId="0" applyFont="1" applyAlignment="1">
      <alignment horizontal="left" vertical="center" wrapText="1"/>
    </xf>
    <xf numFmtId="0" fontId="5" fillId="0" borderId="0" xfId="2" applyFont="1" applyAlignment="1">
      <alignment wrapText="1"/>
    </xf>
    <xf numFmtId="0" fontId="5" fillId="0" borderId="0" xfId="0" applyFont="1" applyAlignment="1" applyProtection="1">
      <alignment vertical="top" wrapText="1"/>
      <protection locked="0"/>
    </xf>
    <xf numFmtId="0" fontId="29" fillId="10" borderId="1" xfId="2" applyFont="1" applyFill="1" applyBorder="1" applyAlignment="1">
      <alignment horizontal="center" vertical="center" wrapText="1"/>
    </xf>
    <xf numFmtId="0" fontId="12" fillId="2" borderId="0" xfId="0" applyFont="1" applyFill="1" applyAlignment="1">
      <alignment horizontal="center" vertical="top" wrapText="1"/>
    </xf>
    <xf numFmtId="0" fontId="32" fillId="0" borderId="0" xfId="0" applyFont="1" applyAlignment="1">
      <alignment horizontal="center" vertical="top" wrapText="1"/>
    </xf>
    <xf numFmtId="0" fontId="12" fillId="0" borderId="0" xfId="0" applyFont="1" applyAlignment="1">
      <alignment wrapText="1"/>
    </xf>
    <xf numFmtId="0" fontId="0" fillId="0" borderId="2" xfId="0" applyFont="1" applyBorder="1"/>
    <xf numFmtId="0" fontId="0" fillId="2" borderId="2" xfId="0" applyFont="1" applyFill="1" applyBorder="1"/>
    <xf numFmtId="0" fontId="12" fillId="0" borderId="5" xfId="0" applyFont="1" applyBorder="1" applyAlignment="1">
      <alignment vertical="center" wrapText="1"/>
    </xf>
    <xf numFmtId="0" fontId="12" fillId="0" borderId="4" xfId="0" applyFont="1" applyBorder="1" applyAlignment="1">
      <alignment vertical="center" wrapText="1"/>
    </xf>
    <xf numFmtId="0" fontId="31" fillId="4" borderId="6" xfId="0" applyFont="1" applyFill="1" applyBorder="1" applyAlignment="1">
      <alignment horizontal="justify" vertical="center" wrapText="1"/>
    </xf>
    <xf numFmtId="0" fontId="12" fillId="3" borderId="0" xfId="0" applyFont="1" applyFill="1" applyAlignment="1">
      <alignment horizontal="justify" vertical="center" wrapText="1"/>
    </xf>
    <xf numFmtId="0" fontId="35" fillId="0" borderId="5" xfId="0" applyFont="1" applyBorder="1" applyAlignment="1">
      <alignment vertical="top" wrapText="1"/>
    </xf>
    <xf numFmtId="0" fontId="36" fillId="0" borderId="4" xfId="0" applyFont="1" applyBorder="1" applyAlignment="1">
      <alignment vertical="center"/>
    </xf>
    <xf numFmtId="0" fontId="12" fillId="0" borderId="2" xfId="0" applyFont="1" applyBorder="1" applyAlignment="1">
      <alignment horizontal="justify" vertical="center"/>
    </xf>
    <xf numFmtId="0" fontId="6" fillId="0" borderId="5" xfId="0" applyFont="1" applyBorder="1" applyAlignment="1">
      <alignment vertical="top" wrapText="1"/>
    </xf>
    <xf numFmtId="0" fontId="37" fillId="0" borderId="8" xfId="0" applyFont="1" applyBorder="1" applyAlignment="1">
      <alignment horizontal="center" vertical="center"/>
    </xf>
    <xf numFmtId="0" fontId="37" fillId="3" borderId="0" xfId="0" applyFont="1" applyFill="1" applyAlignment="1">
      <alignment horizontal="left" vertical="center" wrapText="1"/>
    </xf>
    <xf numFmtId="0" fontId="36" fillId="0" borderId="4" xfId="0" applyFont="1" applyBorder="1" applyAlignment="1">
      <alignment vertical="center" wrapText="1"/>
    </xf>
    <xf numFmtId="0" fontId="12" fillId="0" borderId="2" xfId="0" applyFont="1" applyBorder="1"/>
    <xf numFmtId="0" fontId="12" fillId="0" borderId="4" xfId="0" applyFont="1" applyBorder="1" applyAlignment="1">
      <alignment horizontal="centerContinuous" wrapText="1"/>
    </xf>
    <xf numFmtId="0" fontId="12" fillId="0" borderId="4" xfId="0" applyFont="1" applyBorder="1" applyAlignment="1">
      <alignment horizontal="centerContinuous" vertical="top" wrapText="1"/>
    </xf>
    <xf numFmtId="0" fontId="12" fillId="0" borderId="5" xfId="0" applyFont="1" applyBorder="1" applyAlignment="1">
      <alignment horizontal="left" vertical="top" wrapText="1"/>
    </xf>
    <xf numFmtId="0" fontId="12" fillId="0" borderId="5" xfId="0" applyFont="1" applyBorder="1" applyAlignment="1">
      <alignment vertical="top" wrapText="1"/>
    </xf>
    <xf numFmtId="0" fontId="12" fillId="0" borderId="0" xfId="0" applyFont="1" applyAlignment="1">
      <alignment horizontal="justify" vertical="top" wrapText="1"/>
    </xf>
    <xf numFmtId="0" fontId="39" fillId="0" borderId="0" xfId="0" applyFont="1" applyAlignment="1">
      <alignment horizontal="justify" vertical="top" wrapText="1"/>
    </xf>
    <xf numFmtId="0" fontId="35" fillId="0" borderId="0" xfId="0" applyFont="1" applyAlignment="1">
      <alignment horizontal="left" vertical="top" wrapText="1"/>
    </xf>
    <xf numFmtId="0" fontId="40" fillId="0" borderId="5" xfId="0" applyFont="1" applyBorder="1" applyAlignment="1">
      <alignment vertical="top" wrapText="1"/>
    </xf>
    <xf numFmtId="0" fontId="6" fillId="0" borderId="0" xfId="0" applyFont="1" applyAlignment="1">
      <alignment horizontal="justify" vertical="top"/>
    </xf>
    <xf numFmtId="0" fontId="39" fillId="0" borderId="0" xfId="0" applyFont="1" applyAlignment="1">
      <alignment horizontal="justify" vertical="top"/>
    </xf>
    <xf numFmtId="0" fontId="34" fillId="2" borderId="0" xfId="0" applyFont="1" applyFill="1" applyAlignment="1">
      <alignment horizontal="center" vertical="top" wrapText="1"/>
    </xf>
    <xf numFmtId="0" fontId="41" fillId="0" borderId="2" xfId="0" applyFont="1" applyBorder="1" applyAlignment="1">
      <alignment horizontal="center" vertical="top"/>
    </xf>
    <xf numFmtId="0" fontId="3" fillId="0" borderId="1" xfId="0" applyFont="1" applyBorder="1" applyAlignment="1">
      <alignment horizontal="left" wrapText="1"/>
    </xf>
    <xf numFmtId="0" fontId="0" fillId="2" borderId="0" xfId="0" applyFont="1" applyFill="1"/>
    <xf numFmtId="0" fontId="0" fillId="0" borderId="0" xfId="0" applyFont="1"/>
    <xf numFmtId="0" fontId="0" fillId="0" borderId="0" xfId="0" applyFont="1" applyAlignment="1">
      <alignment vertical="top" wrapText="1"/>
    </xf>
    <xf numFmtId="0" fontId="5" fillId="0" borderId="1" xfId="0" applyFont="1" applyFill="1" applyBorder="1" applyAlignment="1">
      <alignment horizontal="left" wrapText="1"/>
    </xf>
    <xf numFmtId="0" fontId="27" fillId="0" borderId="0" xfId="0" applyFont="1" applyFill="1" applyAlignment="1">
      <alignment wrapText="1"/>
    </xf>
    <xf numFmtId="0" fontId="32" fillId="0" borderId="0" xfId="0" applyFont="1" applyAlignment="1">
      <alignment horizontal="justify" vertical="top" wrapText="1"/>
    </xf>
    <xf numFmtId="0" fontId="39" fillId="0" borderId="0" xfId="0" applyFont="1" applyAlignment="1">
      <alignment horizontal="left" vertical="top" wrapText="1"/>
    </xf>
    <xf numFmtId="0" fontId="29" fillId="10" borderId="1" xfId="0" applyFont="1" applyFill="1" applyBorder="1" applyAlignment="1">
      <alignment horizontal="center" vertical="center" wrapText="1"/>
    </xf>
    <xf numFmtId="0" fontId="24" fillId="10" borderId="1" xfId="0" applyFont="1" applyFill="1" applyBorder="1" applyAlignment="1">
      <alignment horizontal="center" vertical="center" wrapText="1"/>
    </xf>
    <xf numFmtId="0" fontId="3" fillId="0" borderId="1" xfId="2" applyFont="1" applyBorder="1" applyAlignment="1">
      <alignment horizontal="left" wrapText="1"/>
    </xf>
    <xf numFmtId="49" fontId="30" fillId="2" borderId="1" xfId="0" applyNumberFormat="1" applyFont="1" applyFill="1" applyBorder="1" applyAlignment="1">
      <alignment horizontal="left" vertical="center"/>
    </xf>
    <xf numFmtId="0" fontId="3" fillId="2" borderId="1" xfId="0" applyFont="1" applyFill="1" applyBorder="1" applyAlignment="1">
      <alignment horizontal="left" vertical="center" wrapText="1"/>
    </xf>
    <xf numFmtId="0" fontId="16" fillId="2" borderId="1" xfId="0" applyFont="1" applyFill="1" applyBorder="1" applyAlignment="1" applyProtection="1">
      <alignment horizontal="left" vertical="center" wrapText="1"/>
      <protection locked="0"/>
    </xf>
    <xf numFmtId="0" fontId="18" fillId="2" borderId="1" xfId="0" applyFont="1" applyFill="1" applyBorder="1" applyAlignment="1">
      <alignment horizontal="left" vertical="center"/>
    </xf>
    <xf numFmtId="0" fontId="18" fillId="2" borderId="1" xfId="0" applyFont="1" applyFill="1" applyBorder="1" applyAlignment="1" applyProtection="1">
      <alignment horizontal="left" vertical="center"/>
      <protection locked="0"/>
    </xf>
    <xf numFmtId="0" fontId="28" fillId="0" borderId="0" xfId="0" applyFont="1"/>
    <xf numFmtId="0" fontId="47" fillId="11" borderId="0" xfId="14" applyFont="1" applyFill="1" applyBorder="1" applyAlignment="1">
      <alignment vertical="top" wrapText="1"/>
    </xf>
    <xf numFmtId="0" fontId="51" fillId="0" borderId="0" xfId="14" applyFont="1"/>
    <xf numFmtId="0" fontId="46" fillId="0" borderId="0" xfId="14" applyFont="1" applyAlignment="1"/>
    <xf numFmtId="0" fontId="55" fillId="0" borderId="0" xfId="0" applyFont="1" applyAlignment="1">
      <alignment horizontal="center" vertical="top" wrapText="1"/>
    </xf>
    <xf numFmtId="0" fontId="56" fillId="2" borderId="3" xfId="0" applyFont="1" applyFill="1" applyBorder="1" applyAlignment="1">
      <alignment horizontal="center" vertical="top" wrapText="1"/>
    </xf>
    <xf numFmtId="0" fontId="45" fillId="6" borderId="9" xfId="0" applyFont="1" applyFill="1" applyBorder="1" applyAlignment="1">
      <alignment horizontal="center" vertical="top" wrapText="1"/>
    </xf>
    <xf numFmtId="0" fontId="57" fillId="7" borderId="10" xfId="0" applyFont="1" applyFill="1" applyBorder="1" applyAlignment="1">
      <alignment horizontal="center" vertical="top" wrapText="1"/>
    </xf>
    <xf numFmtId="0" fontId="58" fillId="0" borderId="2" xfId="0" applyFont="1" applyBorder="1" applyAlignment="1">
      <alignment horizontal="left" vertical="top"/>
    </xf>
    <xf numFmtId="0" fontId="0" fillId="2" borderId="0" xfId="0" applyFont="1" applyFill="1" applyAlignment="1"/>
    <xf numFmtId="0" fontId="6" fillId="0" borderId="0" xfId="0" applyFont="1" applyAlignment="1">
      <alignment horizontal="justify" vertical="top" wrapText="1"/>
    </xf>
    <xf numFmtId="0" fontId="38" fillId="0" borderId="0" xfId="0" applyFont="1" applyAlignment="1">
      <alignment horizontal="justify" vertical="top" wrapText="1"/>
    </xf>
    <xf numFmtId="0" fontId="37" fillId="0" borderId="0" xfId="0" applyFont="1" applyAlignment="1">
      <alignment horizontal="justify" vertical="top" wrapText="1"/>
    </xf>
    <xf numFmtId="0" fontId="12" fillId="0" borderId="0" xfId="0" applyFont="1" applyAlignment="1">
      <alignment horizontal="left" vertical="top" wrapText="1" indent="3"/>
    </xf>
    <xf numFmtId="0" fontId="12" fillId="0" borderId="0" xfId="0" applyFont="1" applyAlignment="1">
      <alignment horizontal="left" vertical="top" wrapText="1"/>
    </xf>
    <xf numFmtId="0" fontId="12" fillId="0" borderId="2" xfId="0" applyFont="1" applyBorder="1" applyAlignment="1">
      <alignment vertical="center"/>
    </xf>
    <xf numFmtId="0" fontId="0" fillId="2" borderId="2" xfId="0" applyFill="1" applyBorder="1" applyAlignment="1">
      <alignment vertical="center"/>
    </xf>
    <xf numFmtId="0" fontId="5" fillId="0" borderId="0" xfId="0" applyFont="1" applyAlignment="1" applyProtection="1">
      <alignment wrapText="1"/>
      <protection locked="0"/>
    </xf>
    <xf numFmtId="0" fontId="27" fillId="0" borderId="1" xfId="0" applyFont="1" applyFill="1" applyBorder="1" applyAlignment="1">
      <alignment horizontal="left" wrapText="1"/>
    </xf>
    <xf numFmtId="0" fontId="27" fillId="0" borderId="1" xfId="0" applyFont="1" applyBorder="1" applyAlignment="1">
      <alignment horizontal="left" wrapText="1"/>
    </xf>
    <xf numFmtId="0" fontId="28" fillId="0" borderId="1" xfId="0" applyFont="1" applyBorder="1" applyAlignment="1">
      <alignment horizontal="left" wrapText="1"/>
    </xf>
    <xf numFmtId="0" fontId="42" fillId="0" borderId="1" xfId="0" applyFont="1" applyBorder="1" applyAlignment="1">
      <alignment horizontal="left" wrapText="1"/>
    </xf>
    <xf numFmtId="0" fontId="19" fillId="0" borderId="1" xfId="0" applyFont="1" applyBorder="1" applyAlignment="1">
      <alignment horizontal="left" wrapText="1"/>
    </xf>
    <xf numFmtId="0" fontId="18" fillId="0" borderId="1" xfId="1" applyFont="1" applyBorder="1" applyAlignment="1">
      <alignment horizontal="left" wrapText="1"/>
    </xf>
    <xf numFmtId="0" fontId="43" fillId="0" borderId="1" xfId="0" applyFont="1" applyBorder="1" applyAlignment="1">
      <alignment horizontal="left" wrapText="1"/>
    </xf>
    <xf numFmtId="0" fontId="15" fillId="0" borderId="1" xfId="0" applyFont="1" applyBorder="1" applyAlignment="1">
      <alignment horizontal="left" wrapText="1"/>
    </xf>
    <xf numFmtId="0" fontId="5" fillId="0" borderId="1" xfId="1" applyFont="1" applyBorder="1" applyAlignment="1">
      <alignment horizontal="left" wrapText="1"/>
    </xf>
    <xf numFmtId="0" fontId="3" fillId="0" borderId="1" xfId="1" applyFont="1" applyBorder="1" applyAlignment="1">
      <alignment horizontal="left" wrapText="1"/>
    </xf>
    <xf numFmtId="0" fontId="23" fillId="0" borderId="1" xfId="0" applyFont="1" applyBorder="1" applyAlignment="1">
      <alignment horizontal="left" wrapText="1"/>
    </xf>
    <xf numFmtId="0" fontId="26" fillId="0" borderId="1" xfId="2" applyFont="1" applyBorder="1" applyAlignment="1">
      <alignment horizontal="left" wrapText="1"/>
    </xf>
    <xf numFmtId="0" fontId="18" fillId="8" borderId="1" xfId="1" applyFont="1" applyFill="1" applyBorder="1" applyAlignment="1">
      <alignment horizontal="left" vertical="center" wrapText="1"/>
    </xf>
    <xf numFmtId="0" fontId="28" fillId="9" borderId="0" xfId="0" applyFont="1" applyFill="1" applyAlignment="1">
      <alignment horizontal="left" vertical="center" wrapText="1"/>
    </xf>
    <xf numFmtId="0" fontId="18" fillId="8" borderId="1" xfId="0" applyFont="1" applyFill="1" applyBorder="1" applyAlignment="1">
      <alignment horizontal="left" vertical="center" wrapText="1"/>
    </xf>
    <xf numFmtId="0" fontId="18" fillId="8" borderId="0" xfId="0" applyFont="1" applyFill="1" applyAlignment="1">
      <alignment horizontal="left" vertical="center"/>
    </xf>
    <xf numFmtId="0" fontId="47" fillId="0" borderId="0" xfId="14" applyFont="1" applyFill="1" applyBorder="1" applyAlignment="1">
      <alignment vertical="top" wrapText="1"/>
    </xf>
    <xf numFmtId="0" fontId="0" fillId="0" borderId="0" xfId="0" applyFill="1"/>
    <xf numFmtId="0" fontId="48" fillId="0" borderId="1" xfId="0" applyFont="1" applyBorder="1"/>
    <xf numFmtId="0" fontId="49" fillId="0" borderId="1" xfId="0" applyFont="1" applyBorder="1"/>
    <xf numFmtId="0" fontId="50" fillId="0" borderId="1" xfId="3" applyFont="1" applyBorder="1"/>
    <xf numFmtId="0" fontId="51" fillId="0" borderId="1" xfId="14" applyFont="1" applyBorder="1" applyAlignment="1">
      <alignment wrapText="1"/>
    </xf>
    <xf numFmtId="0" fontId="30" fillId="2" borderId="1" xfId="0" applyFont="1" applyFill="1" applyBorder="1" applyAlignment="1">
      <alignment horizontal="left" wrapText="1"/>
    </xf>
    <xf numFmtId="0" fontId="18" fillId="2" borderId="1" xfId="0" applyFont="1" applyFill="1" applyBorder="1" applyAlignment="1" applyProtection="1">
      <alignment horizontal="left" vertical="center" wrapText="1"/>
      <protection locked="0"/>
    </xf>
    <xf numFmtId="0" fontId="3" fillId="2" borderId="1" xfId="0" applyFont="1" applyFill="1" applyBorder="1" applyAlignment="1">
      <alignment horizontal="left" wrapText="1"/>
    </xf>
    <xf numFmtId="0" fontId="16" fillId="2" borderId="1" xfId="0" applyFont="1" applyFill="1" applyBorder="1" applyAlignment="1" applyProtection="1">
      <alignment horizontal="left" wrapText="1"/>
      <protection locked="0"/>
    </xf>
    <xf numFmtId="0" fontId="16" fillId="2" borderId="1" xfId="0" applyFont="1" applyFill="1" applyBorder="1" applyAlignment="1">
      <alignment horizontal="left" wrapText="1"/>
    </xf>
    <xf numFmtId="0" fontId="5" fillId="0" borderId="1" xfId="1" applyFont="1" applyBorder="1" applyAlignment="1">
      <alignment horizontal="left"/>
    </xf>
    <xf numFmtId="0" fontId="27" fillId="0" borderId="1" xfId="0" applyFont="1" applyBorder="1" applyAlignment="1">
      <alignment horizontal="left"/>
    </xf>
    <xf numFmtId="0" fontId="5" fillId="0" borderId="1" xfId="0" applyFont="1" applyBorder="1" applyAlignment="1">
      <alignment horizontal="left"/>
    </xf>
    <xf numFmtId="0" fontId="28" fillId="0" borderId="1" xfId="0" applyFont="1" applyBorder="1" applyAlignment="1">
      <alignment horizontal="left"/>
    </xf>
    <xf numFmtId="0" fontId="30" fillId="2" borderId="1" xfId="0" applyFont="1" applyFill="1" applyBorder="1" applyAlignment="1">
      <alignment horizontal="left" vertical="center" wrapText="1"/>
    </xf>
    <xf numFmtId="49" fontId="5" fillId="2" borderId="1" xfId="0" applyNumberFormat="1" applyFont="1" applyFill="1" applyBorder="1" applyAlignment="1">
      <alignment horizontal="left" vertical="center"/>
    </xf>
    <xf numFmtId="0" fontId="30" fillId="2" borderId="1" xfId="0" applyFont="1" applyFill="1" applyBorder="1" applyAlignment="1" applyProtection="1">
      <alignment horizontal="left" vertical="center"/>
      <protection locked="0"/>
    </xf>
    <xf numFmtId="49" fontId="16" fillId="2" borderId="1" xfId="0" applyNumberFormat="1" applyFont="1" applyFill="1" applyBorder="1" applyAlignment="1">
      <alignment horizontal="left" vertical="center"/>
    </xf>
    <xf numFmtId="0" fontId="5" fillId="2" borderId="1" xfId="0" applyFont="1" applyFill="1" applyBorder="1" applyAlignment="1" applyProtection="1">
      <alignment horizontal="left" vertical="center"/>
      <protection locked="0"/>
    </xf>
    <xf numFmtId="0" fontId="27" fillId="2" borderId="1" xfId="0" applyFont="1" applyFill="1" applyBorder="1" applyAlignment="1">
      <alignment horizontal="left" vertical="center" wrapText="1"/>
    </xf>
    <xf numFmtId="49" fontId="5" fillId="2" borderId="1" xfId="0" quotePrefix="1" applyNumberFormat="1" applyFont="1" applyFill="1" applyBorder="1" applyAlignment="1">
      <alignment horizontal="left" vertical="center"/>
    </xf>
    <xf numFmtId="0" fontId="26" fillId="2" borderId="1" xfId="0" applyFont="1" applyFill="1" applyBorder="1" applyAlignment="1">
      <alignment horizontal="left" vertical="center" wrapText="1"/>
    </xf>
    <xf numFmtId="0" fontId="5" fillId="0" borderId="0" xfId="1" applyFont="1" applyAlignment="1">
      <alignment horizontal="left" vertical="center"/>
    </xf>
    <xf numFmtId="0" fontId="5" fillId="0" borderId="0" xfId="1" applyFont="1" applyAlignment="1">
      <alignment horizontal="left" vertical="center" wrapText="1"/>
    </xf>
    <xf numFmtId="0" fontId="0" fillId="2" borderId="0" xfId="0" applyFill="1" applyBorder="1"/>
    <xf numFmtId="0" fontId="0" fillId="2" borderId="5" xfId="0" applyFont="1" applyFill="1" applyBorder="1"/>
    <xf numFmtId="0" fontId="0" fillId="2" borderId="0" xfId="0" applyFont="1" applyFill="1" applyBorder="1"/>
    <xf numFmtId="0" fontId="0" fillId="2" borderId="5" xfId="0" applyFill="1" applyBorder="1"/>
    <xf numFmtId="0" fontId="29" fillId="10" borderId="1" xfId="2" applyFont="1" applyFill="1" applyBorder="1" applyAlignment="1">
      <alignment horizontal="center" vertical="center" wrapText="1"/>
    </xf>
    <xf numFmtId="0" fontId="29" fillId="10" borderId="1" xfId="0" applyFont="1" applyFill="1" applyBorder="1" applyAlignment="1">
      <alignment horizontal="center" vertical="center" wrapText="1"/>
    </xf>
    <xf numFmtId="0" fontId="24" fillId="10" borderId="1" xfId="0" applyFont="1" applyFill="1" applyBorder="1" applyAlignment="1">
      <alignment horizontal="center" vertical="center" wrapText="1"/>
    </xf>
    <xf numFmtId="0" fontId="29" fillId="10" borderId="1" xfId="1" applyFont="1" applyFill="1" applyBorder="1" applyAlignment="1">
      <alignment horizontal="center" vertical="center" wrapText="1"/>
    </xf>
    <xf numFmtId="0" fontId="24" fillId="10" borderId="1" xfId="1" applyFont="1" applyFill="1" applyBorder="1" applyAlignment="1">
      <alignment horizontal="center" vertical="center" wrapText="1"/>
    </xf>
    <xf numFmtId="0" fontId="60" fillId="10" borderId="1" xfId="0" applyFont="1" applyFill="1" applyBorder="1" applyAlignment="1">
      <alignment horizontal="center" vertical="center" wrapText="1"/>
    </xf>
    <xf numFmtId="0" fontId="29" fillId="10" borderId="1" xfId="0" applyFont="1" applyFill="1" applyBorder="1" applyAlignment="1" applyProtection="1">
      <alignment horizontal="center" vertical="center" wrapText="1"/>
      <protection locked="0"/>
    </xf>
    <xf numFmtId="0" fontId="24" fillId="10" borderId="1" xfId="0" applyFont="1" applyFill="1" applyBorder="1" applyAlignment="1" applyProtection="1">
      <alignment horizontal="center" vertical="center" wrapText="1"/>
      <protection locked="0"/>
    </xf>
  </cellXfs>
  <cellStyles count="52">
    <cellStyle name="Followed Hyperlink" xfId="13" builtinId="9" hidden="1"/>
    <cellStyle name="Followed Hyperlink" xfId="9" builtinId="9" hidden="1"/>
    <cellStyle name="Followed Hyperlink" xfId="5" builtinId="9" hidden="1"/>
    <cellStyle name="Followed Hyperlink" xfId="7" builtinId="9" hidden="1"/>
    <cellStyle name="Followed Hyperlink" xfId="6" builtinId="9" hidden="1"/>
    <cellStyle name="Followed Hyperlink" xfId="4" builtinId="9" hidden="1"/>
    <cellStyle name="Followed Hyperlink" xfId="8" builtinId="9" hidden="1"/>
    <cellStyle name="Followed Hyperlink" xfId="12" builtinId="9" hidden="1"/>
    <cellStyle name="Followed Hyperlink" xfId="10" builtinId="9" hidden="1"/>
    <cellStyle name="Followed Hyperlink" xfId="11"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Hyperlink" xfId="3" builtinId="8"/>
    <cellStyle name="Normal" xfId="0" builtinId="0"/>
    <cellStyle name="Normal 2" xfId="1"/>
    <cellStyle name="Normal 3" xfId="2"/>
    <cellStyle name="Normal 4" xfId="14"/>
  </cellStyles>
  <dxfs count="217">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11"/>
        <color theme="1"/>
        <name val="Verdana"/>
        <scheme val="none"/>
      </font>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numFmt numFmtId="0" formatCode="General"/>
      <alignment horizontal="general" vertical="bottom" textRotation="0" wrapText="1" indent="0" justifyLastLine="0" shrinkToFit="0" readingOrder="0"/>
    </dxf>
    <dxf>
      <font>
        <strike val="0"/>
        <outline val="0"/>
        <shadow val="0"/>
        <vertAlign val="baseline"/>
        <sz val="11"/>
        <name val="Verdana"/>
        <scheme val="none"/>
      </font>
      <alignment horizontal="general" vertical="bottom" textRotation="0" wrapText="1" indent="0" justifyLastLine="0" shrinkToFit="0" readingOrder="0"/>
    </dxf>
    <dxf>
      <font>
        <strike val="0"/>
        <outline val="0"/>
        <shadow val="0"/>
        <vertAlign val="baseline"/>
        <sz val="11"/>
        <name val="Verdana"/>
        <scheme val="none"/>
      </font>
      <alignment horizontal="general" vertical="bottom" textRotation="0" wrapText="1" indent="0" justifyLastLine="0" shrinkToFit="0" readingOrder="0"/>
    </dxf>
    <dxf>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2" defaultPivotStyle="PivotStyleLight16"/>
  <colors>
    <mruColors>
      <color rgb="FFFF9900"/>
      <color rgb="FFD99F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8.png"/><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18" Type="http://schemas.openxmlformats.org/officeDocument/2006/relationships/image" Target="../media/image23.png"/><Relationship Id="rId26" Type="http://schemas.openxmlformats.org/officeDocument/2006/relationships/image" Target="../media/image31.png"/><Relationship Id="rId3" Type="http://schemas.openxmlformats.org/officeDocument/2006/relationships/image" Target="../media/image3.png"/><Relationship Id="rId21" Type="http://schemas.openxmlformats.org/officeDocument/2006/relationships/image" Target="../media/image26.png"/><Relationship Id="rId7" Type="http://schemas.openxmlformats.org/officeDocument/2006/relationships/image" Target="../media/image13.png"/><Relationship Id="rId12" Type="http://schemas.openxmlformats.org/officeDocument/2006/relationships/image" Target="../media/image18.png"/><Relationship Id="rId17" Type="http://schemas.openxmlformats.org/officeDocument/2006/relationships/image" Target="../media/image22.png"/><Relationship Id="rId25" Type="http://schemas.openxmlformats.org/officeDocument/2006/relationships/image" Target="../media/image30.png"/><Relationship Id="rId2" Type="http://schemas.openxmlformats.org/officeDocument/2006/relationships/image" Target="../media/image10.png"/><Relationship Id="rId16" Type="http://schemas.openxmlformats.org/officeDocument/2006/relationships/image" Target="../media/image21.png"/><Relationship Id="rId20" Type="http://schemas.openxmlformats.org/officeDocument/2006/relationships/image" Target="../media/image25.png"/><Relationship Id="rId1" Type="http://schemas.openxmlformats.org/officeDocument/2006/relationships/image" Target="../media/image9.png"/><Relationship Id="rId6" Type="http://schemas.openxmlformats.org/officeDocument/2006/relationships/image" Target="../media/image12.png"/><Relationship Id="rId11" Type="http://schemas.openxmlformats.org/officeDocument/2006/relationships/image" Target="../media/image17.png"/><Relationship Id="rId24" Type="http://schemas.openxmlformats.org/officeDocument/2006/relationships/image" Target="../media/image29.png"/><Relationship Id="rId5" Type="http://schemas.openxmlformats.org/officeDocument/2006/relationships/image" Target="../media/image11.png"/><Relationship Id="rId15" Type="http://schemas.openxmlformats.org/officeDocument/2006/relationships/image" Target="../media/image4.png"/><Relationship Id="rId23" Type="http://schemas.openxmlformats.org/officeDocument/2006/relationships/image" Target="../media/image28.png"/><Relationship Id="rId10" Type="http://schemas.openxmlformats.org/officeDocument/2006/relationships/image" Target="../media/image16.png"/><Relationship Id="rId19" Type="http://schemas.openxmlformats.org/officeDocument/2006/relationships/image" Target="../media/image24.png"/><Relationship Id="rId4" Type="http://schemas.openxmlformats.org/officeDocument/2006/relationships/image" Target="../media/image5.png"/><Relationship Id="rId9" Type="http://schemas.openxmlformats.org/officeDocument/2006/relationships/image" Target="../media/image15.png"/><Relationship Id="rId14" Type="http://schemas.openxmlformats.org/officeDocument/2006/relationships/image" Target="../media/image20.png"/><Relationship Id="rId22" Type="http://schemas.openxmlformats.org/officeDocument/2006/relationships/image" Target="../media/image27.png"/><Relationship Id="rId27"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twoCellAnchor editAs="oneCell">
    <xdr:from>
      <xdr:col>1</xdr:col>
      <xdr:colOff>7621</xdr:colOff>
      <xdr:row>0</xdr:row>
      <xdr:rowOff>0</xdr:rowOff>
    </xdr:from>
    <xdr:to>
      <xdr:col>1</xdr:col>
      <xdr:colOff>1447801</xdr:colOff>
      <xdr:row>1</xdr:row>
      <xdr:rowOff>203495</xdr:rowOff>
    </xdr:to>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621" y="0"/>
          <a:ext cx="1440180" cy="446700"/>
        </a:xfrm>
        <a:prstGeom prst="rect">
          <a:avLst/>
        </a:prstGeom>
      </xdr:spPr>
    </xdr:pic>
    <xdr:clientData/>
  </xdr:twoCellAnchor>
  <xdr:twoCellAnchor editAs="oneCell">
    <xdr:from>
      <xdr:col>1</xdr:col>
      <xdr:colOff>5905123</xdr:colOff>
      <xdr:row>0</xdr:row>
      <xdr:rowOff>35560</xdr:rowOff>
    </xdr:from>
    <xdr:to>
      <xdr:col>2</xdr:col>
      <xdr:colOff>1</xdr:colOff>
      <xdr:row>1</xdr:row>
      <xdr:rowOff>203200</xdr:rowOff>
    </xdr:to>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905123" y="35560"/>
          <a:ext cx="1879978" cy="396240"/>
        </a:xfrm>
        <a:prstGeom prst="rect">
          <a:avLst/>
        </a:prstGeom>
      </xdr:spPr>
    </xdr:pic>
    <xdr:clientData/>
  </xdr:twoCellAnchor>
  <xdr:twoCellAnchor editAs="oneCell">
    <xdr:from>
      <xdr:col>1</xdr:col>
      <xdr:colOff>35719</xdr:colOff>
      <xdr:row>9</xdr:row>
      <xdr:rowOff>20815</xdr:rowOff>
    </xdr:from>
    <xdr:to>
      <xdr:col>1</xdr:col>
      <xdr:colOff>242896</xdr:colOff>
      <xdr:row>9</xdr:row>
      <xdr:rowOff>171450</xdr:rowOff>
    </xdr:to>
    <xdr:pic>
      <xdr:nvPicPr>
        <xdr:cNvPr id="10" name="Picture 9" descr="*">
          <a:extLst>
            <a:ext uri="{FF2B5EF4-FFF2-40B4-BE49-F238E27FC236}">
              <a16:creationId xmlns:a16="http://schemas.microsoft.com/office/drawing/2014/main" xmlns="" id="{00000000-0008-0000-0000-00000A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5719" y="3116440"/>
          <a:ext cx="207177" cy="15063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0</xdr:colOff>
      <xdr:row>9</xdr:row>
      <xdr:rowOff>773290</xdr:rowOff>
    </xdr:from>
    <xdr:to>
      <xdr:col>1</xdr:col>
      <xdr:colOff>238125</xdr:colOff>
      <xdr:row>10</xdr:row>
      <xdr:rowOff>155852</xdr:rowOff>
    </xdr:to>
    <xdr:pic>
      <xdr:nvPicPr>
        <xdr:cNvPr id="11" name="Picture 10" descr="*">
          <a:extLst>
            <a:ext uri="{FF2B5EF4-FFF2-40B4-BE49-F238E27FC236}">
              <a16:creationId xmlns:a16="http://schemas.microsoft.com/office/drawing/2014/main" xmlns="" id="{00000000-0008-0000-0000-00000B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0" y="3857009"/>
          <a:ext cx="238125" cy="16837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0</xdr:colOff>
      <xdr:row>14</xdr:row>
      <xdr:rowOff>0</xdr:rowOff>
    </xdr:from>
    <xdr:to>
      <xdr:col>1</xdr:col>
      <xdr:colOff>180975</xdr:colOff>
      <xdr:row>14</xdr:row>
      <xdr:rowOff>153216</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4"/>
        <a:stretch>
          <a:fillRect/>
        </a:stretch>
      </xdr:blipFill>
      <xdr:spPr>
        <a:xfrm>
          <a:off x="0" y="4924425"/>
          <a:ext cx="180975" cy="155121"/>
        </a:xfrm>
        <a:prstGeom prst="rect">
          <a:avLst/>
        </a:prstGeom>
      </xdr:spPr>
    </xdr:pic>
    <xdr:clientData/>
  </xdr:twoCellAnchor>
  <xdr:twoCellAnchor editAs="oneCell">
    <xdr:from>
      <xdr:col>0</xdr:col>
      <xdr:colOff>0</xdr:colOff>
      <xdr:row>14</xdr:row>
      <xdr:rowOff>180975</xdr:rowOff>
    </xdr:from>
    <xdr:to>
      <xdr:col>1</xdr:col>
      <xdr:colOff>180975</xdr:colOff>
      <xdr:row>15</xdr:row>
      <xdr:rowOff>147501</xdr:rowOff>
    </xdr:to>
    <xdr:pic>
      <xdr:nvPicPr>
        <xdr:cNvPr id="12" name="Picture 11">
          <a:extLst>
            <a:ext uri="{FF2B5EF4-FFF2-40B4-BE49-F238E27FC236}">
              <a16:creationId xmlns:a16="http://schemas.microsoft.com/office/drawing/2014/main" xmlns="" id="{00000000-0008-0000-0000-00000C000000}"/>
            </a:ext>
          </a:extLst>
        </xdr:cNvPr>
        <xdr:cNvPicPr>
          <a:picLocks noChangeAspect="1"/>
        </xdr:cNvPicPr>
      </xdr:nvPicPr>
      <xdr:blipFill>
        <a:blip xmlns:r="http://schemas.openxmlformats.org/officeDocument/2006/relationships" r:embed="rId4"/>
        <a:stretch>
          <a:fillRect/>
        </a:stretch>
      </xdr:blipFill>
      <xdr:spPr>
        <a:xfrm>
          <a:off x="0" y="5105400"/>
          <a:ext cx="180975" cy="155121"/>
        </a:xfrm>
        <a:prstGeom prst="rect">
          <a:avLst/>
        </a:prstGeom>
      </xdr:spPr>
    </xdr:pic>
    <xdr:clientData/>
  </xdr:twoCellAnchor>
  <xdr:twoCellAnchor editAs="oneCell">
    <xdr:from>
      <xdr:col>0</xdr:col>
      <xdr:colOff>0</xdr:colOff>
      <xdr:row>16</xdr:row>
      <xdr:rowOff>9525</xdr:rowOff>
    </xdr:from>
    <xdr:to>
      <xdr:col>1</xdr:col>
      <xdr:colOff>180975</xdr:colOff>
      <xdr:row>16</xdr:row>
      <xdr:rowOff>164646</xdr:rowOff>
    </xdr:to>
    <xdr:pic>
      <xdr:nvPicPr>
        <xdr:cNvPr id="13" name="Picture 12">
          <a:extLst>
            <a:ext uri="{FF2B5EF4-FFF2-40B4-BE49-F238E27FC236}">
              <a16:creationId xmlns:a16="http://schemas.microsoft.com/office/drawing/2014/main" xmlns="" id="{00000000-0008-0000-0000-00000D000000}"/>
            </a:ext>
          </a:extLst>
        </xdr:cNvPr>
        <xdr:cNvPicPr>
          <a:picLocks noChangeAspect="1"/>
        </xdr:cNvPicPr>
      </xdr:nvPicPr>
      <xdr:blipFill>
        <a:blip xmlns:r="http://schemas.openxmlformats.org/officeDocument/2006/relationships" r:embed="rId4"/>
        <a:stretch>
          <a:fillRect/>
        </a:stretch>
      </xdr:blipFill>
      <xdr:spPr>
        <a:xfrm>
          <a:off x="0" y="5314950"/>
          <a:ext cx="180975" cy="1551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0</xdr:colOff>
      <xdr:row>42</xdr:row>
      <xdr:rowOff>0</xdr:rowOff>
    </xdr:from>
    <xdr:ext cx="168089" cy="168089"/>
    <xdr:pic>
      <xdr:nvPicPr>
        <xdr:cNvPr id="3" name="Picture 2" descr="*">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0" y="14534029"/>
          <a:ext cx="168089" cy="168089"/>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47625</xdr:colOff>
      <xdr:row>52</xdr:row>
      <xdr:rowOff>7938</xdr:rowOff>
    </xdr:from>
    <xdr:ext cx="121920" cy="121920"/>
    <xdr:pic>
      <xdr:nvPicPr>
        <xdr:cNvPr id="4" name="Picture 3" descr="*">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7625" y="18295938"/>
          <a:ext cx="121920" cy="121920"/>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1</xdr:col>
      <xdr:colOff>0</xdr:colOff>
      <xdr:row>75</xdr:row>
      <xdr:rowOff>85725</xdr:rowOff>
    </xdr:from>
    <xdr:to>
      <xdr:col>3</xdr:col>
      <xdr:colOff>0</xdr:colOff>
      <xdr:row>76</xdr:row>
      <xdr:rowOff>85725</xdr:rowOff>
    </xdr:to>
    <xdr:pic>
      <xdr:nvPicPr>
        <xdr:cNvPr id="6" name="Picture 5">
          <a:extLst>
            <a:ext uri="{FF2B5EF4-FFF2-40B4-BE49-F238E27FC236}">
              <a16:creationId xmlns:a16="http://schemas.microsoft.com/office/drawing/2014/main" xmlns="" id="{00000000-0008-0000-0100-000006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30232350"/>
          <a:ext cx="10363200" cy="1295400"/>
        </a:xfrm>
        <a:prstGeom prst="rect">
          <a:avLst/>
        </a:prstGeom>
      </xdr:spPr>
    </xdr:pic>
    <xdr:clientData/>
  </xdr:twoCellAnchor>
  <xdr:twoCellAnchor>
    <xdr:from>
      <xdr:col>1</xdr:col>
      <xdr:colOff>0</xdr:colOff>
      <xdr:row>71</xdr:row>
      <xdr:rowOff>1704974</xdr:rowOff>
    </xdr:from>
    <xdr:to>
      <xdr:col>3</xdr:col>
      <xdr:colOff>0</xdr:colOff>
      <xdr:row>72</xdr:row>
      <xdr:rowOff>885824</xdr:rowOff>
    </xdr:to>
    <xdr:pic>
      <xdr:nvPicPr>
        <xdr:cNvPr id="7" name="Picture 6">
          <a:extLst>
            <a:ext uri="{FF2B5EF4-FFF2-40B4-BE49-F238E27FC236}">
              <a16:creationId xmlns:a16="http://schemas.microsoft.com/office/drawing/2014/main" xmlns="" id="{00000000-0008-0000-0100-000007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0" y="27422474"/>
          <a:ext cx="7620000" cy="885825"/>
        </a:xfrm>
        <a:prstGeom prst="rect">
          <a:avLst/>
        </a:prstGeom>
      </xdr:spPr>
    </xdr:pic>
    <xdr:clientData/>
  </xdr:twoCellAnchor>
  <xdr:oneCellAnchor>
    <xdr:from>
      <xdr:col>1</xdr:col>
      <xdr:colOff>0</xdr:colOff>
      <xdr:row>59</xdr:row>
      <xdr:rowOff>0</xdr:rowOff>
    </xdr:from>
    <xdr:ext cx="121920" cy="121920"/>
    <xdr:pic>
      <xdr:nvPicPr>
        <xdr:cNvPr id="10" name="Picture 9" descr="*">
          <a:extLst>
            <a:ext uri="{FF2B5EF4-FFF2-40B4-BE49-F238E27FC236}">
              <a16:creationId xmlns:a16="http://schemas.microsoft.com/office/drawing/2014/main" xmlns="" id="{00000000-0008-0000-0100-00000A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0" y="13984941"/>
          <a:ext cx="121920" cy="121920"/>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22225</xdr:colOff>
      <xdr:row>53</xdr:row>
      <xdr:rowOff>14288</xdr:rowOff>
    </xdr:from>
    <xdr:ext cx="144780" cy="121920"/>
    <xdr:pic>
      <xdr:nvPicPr>
        <xdr:cNvPr id="11" name="Picture 10" descr="*">
          <a:extLst>
            <a:ext uri="{FF2B5EF4-FFF2-40B4-BE49-F238E27FC236}">
              <a16:creationId xmlns:a16="http://schemas.microsoft.com/office/drawing/2014/main" xmlns="" id="{00000000-0008-0000-0100-00000B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2225" y="18816638"/>
          <a:ext cx="144780" cy="121920"/>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editAs="oneCell">
    <xdr:from>
      <xdr:col>1</xdr:col>
      <xdr:colOff>0</xdr:colOff>
      <xdr:row>60</xdr:row>
      <xdr:rowOff>114300</xdr:rowOff>
    </xdr:from>
    <xdr:to>
      <xdr:col>2</xdr:col>
      <xdr:colOff>2938181</xdr:colOff>
      <xdr:row>61</xdr:row>
      <xdr:rowOff>114300</xdr:rowOff>
    </xdr:to>
    <xdr:pic>
      <xdr:nvPicPr>
        <xdr:cNvPr id="12" name="Picture 11">
          <a:extLst>
            <a:ext uri="{FF2B5EF4-FFF2-40B4-BE49-F238E27FC236}">
              <a16:creationId xmlns:a16="http://schemas.microsoft.com/office/drawing/2014/main" xmlns="" id="{00000000-0008-0000-0100-00000C000000}"/>
            </a:ext>
          </a:extLst>
        </xdr:cNvPr>
        <xdr:cNvPicPr>
          <a:picLocks noChangeAspect="1"/>
        </xdr:cNvPicPr>
      </xdr:nvPicPr>
      <xdr:blipFill>
        <a:blip xmlns:r="http://schemas.openxmlformats.org/officeDocument/2006/relationships" r:embed="rId5"/>
        <a:stretch>
          <a:fillRect/>
        </a:stretch>
      </xdr:blipFill>
      <xdr:spPr>
        <a:xfrm>
          <a:off x="0" y="22288500"/>
          <a:ext cx="7567331" cy="1152525"/>
        </a:xfrm>
        <a:prstGeom prst="rect">
          <a:avLst/>
        </a:prstGeom>
      </xdr:spPr>
    </xdr:pic>
    <xdr:clientData/>
  </xdr:twoCellAnchor>
  <xdr:oneCellAnchor>
    <xdr:from>
      <xdr:col>1</xdr:col>
      <xdr:colOff>0</xdr:colOff>
      <xdr:row>42</xdr:row>
      <xdr:rowOff>317966</xdr:rowOff>
    </xdr:from>
    <xdr:ext cx="168089" cy="168089"/>
    <xdr:pic>
      <xdr:nvPicPr>
        <xdr:cNvPr id="13" name="Picture 12" descr="*">
          <a:extLst>
            <a:ext uri="{FF2B5EF4-FFF2-40B4-BE49-F238E27FC236}">
              <a16:creationId xmlns:a16="http://schemas.microsoft.com/office/drawing/2014/main" xmlns="" id="{00000000-0008-0000-0100-00000D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0" y="14899154"/>
          <a:ext cx="168089" cy="168089"/>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9</xdr:col>
      <xdr:colOff>594360</xdr:colOff>
      <xdr:row>32</xdr:row>
      <xdr:rowOff>960120</xdr:rowOff>
    </xdr:from>
    <xdr:to>
      <xdr:col>20</xdr:col>
      <xdr:colOff>7620</xdr:colOff>
      <xdr:row>32</xdr:row>
      <xdr:rowOff>2194560</xdr:rowOff>
    </xdr:to>
    <xdr:pic>
      <xdr:nvPicPr>
        <xdr:cNvPr id="28" name="Picture 11">
          <a:extLst>
            <a:ext uri="{FF2B5EF4-FFF2-40B4-BE49-F238E27FC236}">
              <a16:creationId xmlns:a16="http://schemas.microsoft.com/office/drawing/2014/main" xmlns="" id="{00000000-0008-0000-02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2473940" y="15300960"/>
          <a:ext cx="6118860" cy="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297180</xdr:colOff>
      <xdr:row>30</xdr:row>
      <xdr:rowOff>1386840</xdr:rowOff>
    </xdr:from>
    <xdr:to>
      <xdr:col>3</xdr:col>
      <xdr:colOff>30480</xdr:colOff>
      <xdr:row>30</xdr:row>
      <xdr:rowOff>3078480</xdr:rowOff>
    </xdr:to>
    <xdr:pic>
      <xdr:nvPicPr>
        <xdr:cNvPr id="29" name="Picture 13" descr="Screenshot_2015-11-04-23-02-32">
          <a:extLst>
            <a:ext uri="{FF2B5EF4-FFF2-40B4-BE49-F238E27FC236}">
              <a16:creationId xmlns:a16="http://schemas.microsoft.com/office/drawing/2014/main" xmlns="" id="{00000000-0008-0000-02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97180" y="14638020"/>
          <a:ext cx="7955280" cy="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oneCellAnchor>
    <xdr:from>
      <xdr:col>1</xdr:col>
      <xdr:colOff>38100</xdr:colOff>
      <xdr:row>7</xdr:row>
      <xdr:rowOff>38100</xdr:rowOff>
    </xdr:from>
    <xdr:ext cx="144780" cy="121920"/>
    <xdr:pic>
      <xdr:nvPicPr>
        <xdr:cNvPr id="30" name="Picture 29" descr="*">
          <a:extLst>
            <a:ext uri="{FF2B5EF4-FFF2-40B4-BE49-F238E27FC236}">
              <a16:creationId xmlns:a16="http://schemas.microsoft.com/office/drawing/2014/main" xmlns="" id="{00000000-0008-0000-0200-00001E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8100" y="2692400"/>
          <a:ext cx="144780" cy="121920"/>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50800</xdr:colOff>
      <xdr:row>11</xdr:row>
      <xdr:rowOff>38100</xdr:rowOff>
    </xdr:from>
    <xdr:ext cx="121920" cy="121920"/>
    <xdr:pic>
      <xdr:nvPicPr>
        <xdr:cNvPr id="31" name="Picture 30" descr="*">
          <a:extLst>
            <a:ext uri="{FF2B5EF4-FFF2-40B4-BE49-F238E27FC236}">
              <a16:creationId xmlns:a16="http://schemas.microsoft.com/office/drawing/2014/main" xmlns="" id="{00000000-0008-0000-0200-00001F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50800" y="4597400"/>
          <a:ext cx="121920" cy="121920"/>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0</xdr:colOff>
      <xdr:row>24</xdr:row>
      <xdr:rowOff>22860</xdr:rowOff>
    </xdr:from>
    <xdr:ext cx="6120130" cy="1804035"/>
    <xdr:pic>
      <xdr:nvPicPr>
        <xdr:cNvPr id="32" name="Picture 31">
          <a:extLst>
            <a:ext uri="{FF2B5EF4-FFF2-40B4-BE49-F238E27FC236}">
              <a16:creationId xmlns:a16="http://schemas.microsoft.com/office/drawing/2014/main" xmlns="" id="{00000000-0008-0000-0200-000020000000}"/>
            </a:ext>
          </a:extLst>
        </xdr:cNvPr>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0" y="8511540"/>
          <a:ext cx="6120130" cy="1804035"/>
        </a:xfrm>
        <a:prstGeom prst="rect">
          <a:avLst/>
        </a:prstGeom>
      </xdr:spPr>
    </xdr:pic>
    <xdr:clientData/>
  </xdr:oneCellAnchor>
  <xdr:oneCellAnchor>
    <xdr:from>
      <xdr:col>1</xdr:col>
      <xdr:colOff>45720</xdr:colOff>
      <xdr:row>17</xdr:row>
      <xdr:rowOff>15240</xdr:rowOff>
    </xdr:from>
    <xdr:ext cx="6120130" cy="564515"/>
    <xdr:pic>
      <xdr:nvPicPr>
        <xdr:cNvPr id="33" name="Picture 32">
          <a:extLst>
            <a:ext uri="{FF2B5EF4-FFF2-40B4-BE49-F238E27FC236}">
              <a16:creationId xmlns:a16="http://schemas.microsoft.com/office/drawing/2014/main" xmlns="" id="{00000000-0008-0000-0200-000021000000}"/>
            </a:ext>
          </a:extLst>
        </xdr:cNvPr>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5720" y="6134100"/>
          <a:ext cx="6120130" cy="564515"/>
        </a:xfrm>
        <a:prstGeom prst="rect">
          <a:avLst/>
        </a:prstGeom>
      </xdr:spPr>
    </xdr:pic>
    <xdr:clientData/>
  </xdr:oneCellAnchor>
  <xdr:oneCellAnchor>
    <xdr:from>
      <xdr:col>1</xdr:col>
      <xdr:colOff>0</xdr:colOff>
      <xdr:row>27</xdr:row>
      <xdr:rowOff>0</xdr:rowOff>
    </xdr:from>
    <xdr:ext cx="3819525" cy="742950"/>
    <xdr:pic>
      <xdr:nvPicPr>
        <xdr:cNvPr id="34" name="Picture 33">
          <a:extLst>
            <a:ext uri="{FF2B5EF4-FFF2-40B4-BE49-F238E27FC236}">
              <a16:creationId xmlns:a16="http://schemas.microsoft.com/office/drawing/2014/main" xmlns="" id="{00000000-0008-0000-0200-000022000000}"/>
            </a:ext>
          </a:extLst>
        </xdr:cNvPr>
        <xdr:cNvPicPr/>
      </xdr:nvPicPr>
      <xdr:blipFill>
        <a:blip xmlns:r="http://schemas.openxmlformats.org/officeDocument/2006/relationships" r:embed="rId7"/>
        <a:stretch>
          <a:fillRect/>
        </a:stretch>
      </xdr:blipFill>
      <xdr:spPr>
        <a:xfrm>
          <a:off x="0" y="11193780"/>
          <a:ext cx="3819525" cy="742950"/>
        </a:xfrm>
        <a:prstGeom prst="rect">
          <a:avLst/>
        </a:prstGeom>
      </xdr:spPr>
    </xdr:pic>
    <xdr:clientData/>
  </xdr:oneCellAnchor>
  <xdr:oneCellAnchor>
    <xdr:from>
      <xdr:col>1</xdr:col>
      <xdr:colOff>29210</xdr:colOff>
      <xdr:row>27</xdr:row>
      <xdr:rowOff>781050</xdr:rowOff>
    </xdr:from>
    <xdr:ext cx="4295775" cy="1371600"/>
    <xdr:pic>
      <xdr:nvPicPr>
        <xdr:cNvPr id="35" name="Picture 34">
          <a:extLst>
            <a:ext uri="{FF2B5EF4-FFF2-40B4-BE49-F238E27FC236}">
              <a16:creationId xmlns:a16="http://schemas.microsoft.com/office/drawing/2014/main" xmlns="" id="{00000000-0008-0000-0200-000023000000}"/>
            </a:ext>
          </a:extLst>
        </xdr:cNvPr>
        <xdr:cNvPicPr/>
      </xdr:nvPicPr>
      <xdr:blipFill>
        <a:blip xmlns:r="http://schemas.openxmlformats.org/officeDocument/2006/relationships" r:embed="rId8"/>
        <a:stretch>
          <a:fillRect/>
        </a:stretch>
      </xdr:blipFill>
      <xdr:spPr>
        <a:xfrm>
          <a:off x="29210" y="11974830"/>
          <a:ext cx="4295775" cy="1371600"/>
        </a:xfrm>
        <a:prstGeom prst="rect">
          <a:avLst/>
        </a:prstGeom>
      </xdr:spPr>
    </xdr:pic>
    <xdr:clientData/>
  </xdr:oneCellAnchor>
  <xdr:oneCellAnchor>
    <xdr:from>
      <xdr:col>1</xdr:col>
      <xdr:colOff>6179820</xdr:colOff>
      <xdr:row>33</xdr:row>
      <xdr:rowOff>68580</xdr:rowOff>
    </xdr:from>
    <xdr:ext cx="753110" cy="1512794"/>
    <xdr:pic>
      <xdr:nvPicPr>
        <xdr:cNvPr id="36" name="Picture 35" descr="C:\Users\Install\AppData\Local\Microsoft\Windows\INetCache\Content.Outlook\3WWXEMXF\Screenshot_2015-11-04-23-02-32.png">
          <a:extLst>
            <a:ext uri="{FF2B5EF4-FFF2-40B4-BE49-F238E27FC236}">
              <a16:creationId xmlns:a16="http://schemas.microsoft.com/office/drawing/2014/main" xmlns="" id="{00000000-0008-0000-0200-000024000000}"/>
            </a:ext>
          </a:extLst>
        </xdr:cNvPr>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6179820" y="17848580"/>
          <a:ext cx="753110" cy="1512794"/>
        </a:xfrm>
        <a:prstGeom prst="rect">
          <a:avLst/>
        </a:prstGeom>
        <a:noFill/>
        <a:ln>
          <a:noFill/>
        </a:ln>
      </xdr:spPr>
    </xdr:pic>
    <xdr:clientData/>
  </xdr:oneCellAnchor>
  <xdr:oneCellAnchor>
    <xdr:from>
      <xdr:col>1</xdr:col>
      <xdr:colOff>0</xdr:colOff>
      <xdr:row>33</xdr:row>
      <xdr:rowOff>177800</xdr:rowOff>
    </xdr:from>
    <xdr:ext cx="6120130" cy="1236345"/>
    <xdr:pic>
      <xdr:nvPicPr>
        <xdr:cNvPr id="37" name="Picture 36">
          <a:extLst>
            <a:ext uri="{FF2B5EF4-FFF2-40B4-BE49-F238E27FC236}">
              <a16:creationId xmlns:a16="http://schemas.microsoft.com/office/drawing/2014/main" xmlns="" id="{00000000-0008-0000-0200-000025000000}"/>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17957800"/>
          <a:ext cx="6120130" cy="1236345"/>
        </a:xfrm>
        <a:prstGeom prst="rect">
          <a:avLst/>
        </a:prstGeom>
      </xdr:spPr>
    </xdr:pic>
    <xdr:clientData/>
  </xdr:oneCellAnchor>
  <xdr:oneCellAnchor>
    <xdr:from>
      <xdr:col>1</xdr:col>
      <xdr:colOff>0</xdr:colOff>
      <xdr:row>35</xdr:row>
      <xdr:rowOff>0</xdr:rowOff>
    </xdr:from>
    <xdr:ext cx="7516122" cy="4158343"/>
    <xdr:pic>
      <xdr:nvPicPr>
        <xdr:cNvPr id="38" name="Picture 37">
          <a:extLst>
            <a:ext uri="{FF2B5EF4-FFF2-40B4-BE49-F238E27FC236}">
              <a16:creationId xmlns:a16="http://schemas.microsoft.com/office/drawing/2014/main" xmlns="" id="{00000000-0008-0000-0200-000026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0" y="17289780"/>
          <a:ext cx="7516122" cy="4158343"/>
        </a:xfrm>
        <a:prstGeom prst="rect">
          <a:avLst/>
        </a:prstGeom>
      </xdr:spPr>
    </xdr:pic>
    <xdr:clientData/>
  </xdr:oneCellAnchor>
  <xdr:oneCellAnchor>
    <xdr:from>
      <xdr:col>1</xdr:col>
      <xdr:colOff>50800</xdr:colOff>
      <xdr:row>48</xdr:row>
      <xdr:rowOff>38100</xdr:rowOff>
    </xdr:from>
    <xdr:ext cx="144780" cy="121920"/>
    <xdr:pic>
      <xdr:nvPicPr>
        <xdr:cNvPr id="39" name="Picture 38" descr="*">
          <a:extLst>
            <a:ext uri="{FF2B5EF4-FFF2-40B4-BE49-F238E27FC236}">
              <a16:creationId xmlns:a16="http://schemas.microsoft.com/office/drawing/2014/main" xmlns="" id="{00000000-0008-0000-0200-000027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50800" y="31343600"/>
          <a:ext cx="144780" cy="121920"/>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1</xdr:colOff>
      <xdr:row>47</xdr:row>
      <xdr:rowOff>0</xdr:rowOff>
    </xdr:from>
    <xdr:ext cx="5421086" cy="625763"/>
    <xdr:pic>
      <xdr:nvPicPr>
        <xdr:cNvPr id="40" name="Picture 39">
          <a:extLst>
            <a:ext uri="{FF2B5EF4-FFF2-40B4-BE49-F238E27FC236}">
              <a16:creationId xmlns:a16="http://schemas.microsoft.com/office/drawing/2014/main" xmlns="" id="{00000000-0008-0000-0200-000028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 y="26083260"/>
          <a:ext cx="5421086" cy="625763"/>
        </a:xfrm>
        <a:prstGeom prst="rect">
          <a:avLst/>
        </a:prstGeom>
      </xdr:spPr>
    </xdr:pic>
    <xdr:clientData/>
  </xdr:oneCellAnchor>
  <xdr:oneCellAnchor>
    <xdr:from>
      <xdr:col>1</xdr:col>
      <xdr:colOff>57150</xdr:colOff>
      <xdr:row>49</xdr:row>
      <xdr:rowOff>28575</xdr:rowOff>
    </xdr:from>
    <xdr:ext cx="121920" cy="121920"/>
    <xdr:pic>
      <xdr:nvPicPr>
        <xdr:cNvPr id="41" name="Picture 40" descr="*">
          <a:extLst>
            <a:ext uri="{FF2B5EF4-FFF2-40B4-BE49-F238E27FC236}">
              <a16:creationId xmlns:a16="http://schemas.microsoft.com/office/drawing/2014/main" xmlns="" id="{00000000-0008-0000-0200-000029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57150" y="27870150"/>
          <a:ext cx="121920" cy="121920"/>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50800</xdr:colOff>
      <xdr:row>13</xdr:row>
      <xdr:rowOff>38100</xdr:rowOff>
    </xdr:from>
    <xdr:ext cx="144780" cy="121920"/>
    <xdr:pic>
      <xdr:nvPicPr>
        <xdr:cNvPr id="42" name="Picture 41" descr="*">
          <a:extLst>
            <a:ext uri="{FF2B5EF4-FFF2-40B4-BE49-F238E27FC236}">
              <a16:creationId xmlns:a16="http://schemas.microsoft.com/office/drawing/2014/main" xmlns="" id="{00000000-0008-0000-0200-00002A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50800" y="5359400"/>
          <a:ext cx="144780" cy="121920"/>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38100</xdr:colOff>
      <xdr:row>108</xdr:row>
      <xdr:rowOff>25400</xdr:rowOff>
    </xdr:from>
    <xdr:ext cx="144780" cy="121920"/>
    <xdr:pic>
      <xdr:nvPicPr>
        <xdr:cNvPr id="43" name="Picture 42" descr="*">
          <a:extLst>
            <a:ext uri="{FF2B5EF4-FFF2-40B4-BE49-F238E27FC236}">
              <a16:creationId xmlns:a16="http://schemas.microsoft.com/office/drawing/2014/main" xmlns="" id="{00000000-0008-0000-0200-00002B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8100" y="76034900"/>
          <a:ext cx="144780" cy="121920"/>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50800</xdr:colOff>
      <xdr:row>100</xdr:row>
      <xdr:rowOff>25400</xdr:rowOff>
    </xdr:from>
    <xdr:ext cx="121920" cy="121920"/>
    <xdr:pic>
      <xdr:nvPicPr>
        <xdr:cNvPr id="44" name="Picture 43" descr="*">
          <a:extLst>
            <a:ext uri="{FF2B5EF4-FFF2-40B4-BE49-F238E27FC236}">
              <a16:creationId xmlns:a16="http://schemas.microsoft.com/office/drawing/2014/main" xmlns="" id="{00000000-0008-0000-0200-00002C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50800" y="72110600"/>
          <a:ext cx="121920" cy="121920"/>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50800</xdr:colOff>
      <xdr:row>89</xdr:row>
      <xdr:rowOff>25400</xdr:rowOff>
    </xdr:from>
    <xdr:ext cx="121920" cy="121920"/>
    <xdr:pic>
      <xdr:nvPicPr>
        <xdr:cNvPr id="45" name="Picture 44" descr="*">
          <a:extLst>
            <a:ext uri="{FF2B5EF4-FFF2-40B4-BE49-F238E27FC236}">
              <a16:creationId xmlns:a16="http://schemas.microsoft.com/office/drawing/2014/main" xmlns="" id="{00000000-0008-0000-0200-00002D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50800" y="67195700"/>
          <a:ext cx="121920" cy="121920"/>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25400</xdr:colOff>
      <xdr:row>53</xdr:row>
      <xdr:rowOff>25400</xdr:rowOff>
    </xdr:from>
    <xdr:ext cx="144780" cy="121920"/>
    <xdr:pic>
      <xdr:nvPicPr>
        <xdr:cNvPr id="46" name="Picture 45" descr="*">
          <a:extLst>
            <a:ext uri="{FF2B5EF4-FFF2-40B4-BE49-F238E27FC236}">
              <a16:creationId xmlns:a16="http://schemas.microsoft.com/office/drawing/2014/main" xmlns="" id="{00000000-0008-0000-0200-00002E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5400" y="34048700"/>
          <a:ext cx="144780" cy="121920"/>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60960</xdr:colOff>
      <xdr:row>88</xdr:row>
      <xdr:rowOff>99060</xdr:rowOff>
    </xdr:from>
    <xdr:ext cx="4536141" cy="2019683"/>
    <xdr:pic>
      <xdr:nvPicPr>
        <xdr:cNvPr id="47" name="Picture 46">
          <a:extLst>
            <a:ext uri="{FF2B5EF4-FFF2-40B4-BE49-F238E27FC236}">
              <a16:creationId xmlns:a16="http://schemas.microsoft.com/office/drawing/2014/main" xmlns="" id="{00000000-0008-0000-0200-00002F000000}"/>
            </a:ext>
          </a:extLst>
        </xdr:cNvPr>
        <xdr:cNvPicPr>
          <a:picLocks noChangeAspect="1"/>
        </xdr:cNvPicPr>
      </xdr:nvPicPr>
      <xdr:blipFill>
        <a:blip xmlns:r="http://schemas.openxmlformats.org/officeDocument/2006/relationships" r:embed="rId12"/>
        <a:stretch>
          <a:fillRect/>
        </a:stretch>
      </xdr:blipFill>
      <xdr:spPr>
        <a:xfrm>
          <a:off x="60960" y="59481720"/>
          <a:ext cx="4536141" cy="2019683"/>
        </a:xfrm>
        <a:prstGeom prst="rect">
          <a:avLst/>
        </a:prstGeom>
      </xdr:spPr>
    </xdr:pic>
    <xdr:clientData/>
  </xdr:oneCellAnchor>
  <xdr:oneCellAnchor>
    <xdr:from>
      <xdr:col>1</xdr:col>
      <xdr:colOff>0</xdr:colOff>
      <xdr:row>98</xdr:row>
      <xdr:rowOff>0</xdr:rowOff>
    </xdr:from>
    <xdr:ext cx="5562600" cy="647700"/>
    <xdr:pic>
      <xdr:nvPicPr>
        <xdr:cNvPr id="48" name="Picture 47">
          <a:extLst>
            <a:ext uri="{FF2B5EF4-FFF2-40B4-BE49-F238E27FC236}">
              <a16:creationId xmlns:a16="http://schemas.microsoft.com/office/drawing/2014/main" xmlns="" id="{00000000-0008-0000-0200-000030000000}"/>
            </a:ext>
          </a:extLst>
        </xdr:cNvPr>
        <xdr:cNvPicPr/>
      </xdr:nvPicPr>
      <xdr:blipFill>
        <a:blip xmlns:r="http://schemas.openxmlformats.org/officeDocument/2006/relationships" r:embed="rId13"/>
        <a:stretch>
          <a:fillRect/>
        </a:stretch>
      </xdr:blipFill>
      <xdr:spPr>
        <a:xfrm>
          <a:off x="0" y="36741100"/>
          <a:ext cx="5562600" cy="647700"/>
        </a:xfrm>
        <a:prstGeom prst="rect">
          <a:avLst/>
        </a:prstGeom>
      </xdr:spPr>
    </xdr:pic>
    <xdr:clientData/>
  </xdr:oneCellAnchor>
  <xdr:oneCellAnchor>
    <xdr:from>
      <xdr:col>1</xdr:col>
      <xdr:colOff>0</xdr:colOff>
      <xdr:row>104</xdr:row>
      <xdr:rowOff>45720</xdr:rowOff>
    </xdr:from>
    <xdr:ext cx="4508500" cy="639445"/>
    <xdr:pic>
      <xdr:nvPicPr>
        <xdr:cNvPr id="49" name="Picture 48">
          <a:extLst>
            <a:ext uri="{FF2B5EF4-FFF2-40B4-BE49-F238E27FC236}">
              <a16:creationId xmlns:a16="http://schemas.microsoft.com/office/drawing/2014/main" xmlns="" id="{00000000-0008-0000-0200-000031000000}"/>
            </a:ext>
          </a:extLst>
        </xdr:cNvPr>
        <xdr:cNvPicPr/>
      </xdr:nvPicPr>
      <xdr:blipFill>
        <a:blip xmlns:r="http://schemas.openxmlformats.org/officeDocument/2006/relationships" r:embed="rId14"/>
        <a:stretch>
          <a:fillRect/>
        </a:stretch>
      </xdr:blipFill>
      <xdr:spPr>
        <a:xfrm>
          <a:off x="0" y="69913500"/>
          <a:ext cx="4508500" cy="639445"/>
        </a:xfrm>
        <a:prstGeom prst="rect">
          <a:avLst/>
        </a:prstGeom>
      </xdr:spPr>
    </xdr:pic>
    <xdr:clientData/>
  </xdr:oneCellAnchor>
  <xdr:twoCellAnchor editAs="oneCell">
    <xdr:from>
      <xdr:col>1</xdr:col>
      <xdr:colOff>31432</xdr:colOff>
      <xdr:row>3</xdr:row>
      <xdr:rowOff>21272</xdr:rowOff>
    </xdr:from>
    <xdr:to>
      <xdr:col>1</xdr:col>
      <xdr:colOff>212407</xdr:colOff>
      <xdr:row>3</xdr:row>
      <xdr:rowOff>176393</xdr:rowOff>
    </xdr:to>
    <xdr:pic>
      <xdr:nvPicPr>
        <xdr:cNvPr id="24" name="Picture 23">
          <a:extLst>
            <a:ext uri="{FF2B5EF4-FFF2-40B4-BE49-F238E27FC236}">
              <a16:creationId xmlns:a16="http://schemas.microsoft.com/office/drawing/2014/main" xmlns="" id="{00000000-0008-0000-0200-000018000000}"/>
            </a:ext>
          </a:extLst>
        </xdr:cNvPr>
        <xdr:cNvPicPr>
          <a:picLocks noChangeAspect="1"/>
        </xdr:cNvPicPr>
      </xdr:nvPicPr>
      <xdr:blipFill>
        <a:blip xmlns:r="http://schemas.openxmlformats.org/officeDocument/2006/relationships" r:embed="rId15"/>
        <a:stretch>
          <a:fillRect/>
        </a:stretch>
      </xdr:blipFill>
      <xdr:spPr>
        <a:xfrm>
          <a:off x="31432" y="580072"/>
          <a:ext cx="180975" cy="155121"/>
        </a:xfrm>
        <a:prstGeom prst="rect">
          <a:avLst/>
        </a:prstGeom>
      </xdr:spPr>
    </xdr:pic>
    <xdr:clientData/>
  </xdr:twoCellAnchor>
  <xdr:twoCellAnchor>
    <xdr:from>
      <xdr:col>1</xdr:col>
      <xdr:colOff>167640</xdr:colOff>
      <xdr:row>62</xdr:row>
      <xdr:rowOff>68580</xdr:rowOff>
    </xdr:from>
    <xdr:to>
      <xdr:col>1</xdr:col>
      <xdr:colOff>7445053</xdr:colOff>
      <xdr:row>62</xdr:row>
      <xdr:rowOff>1988819</xdr:rowOff>
    </xdr:to>
    <xdr:grpSp>
      <xdr:nvGrpSpPr>
        <xdr:cNvPr id="5" name="Group 4">
          <a:extLst>
            <a:ext uri="{FF2B5EF4-FFF2-40B4-BE49-F238E27FC236}">
              <a16:creationId xmlns:a16="http://schemas.microsoft.com/office/drawing/2014/main" xmlns="" id="{00000000-0008-0000-0200-000005000000}"/>
            </a:ext>
          </a:extLst>
        </xdr:cNvPr>
        <xdr:cNvGrpSpPr/>
      </xdr:nvGrpSpPr>
      <xdr:grpSpPr>
        <a:xfrm>
          <a:off x="350520" y="39844980"/>
          <a:ext cx="7277413" cy="1920239"/>
          <a:chOff x="167640" y="33505140"/>
          <a:chExt cx="7277413" cy="1920239"/>
        </a:xfrm>
      </xdr:grpSpPr>
      <xdr:pic>
        <xdr:nvPicPr>
          <xdr:cNvPr id="2" name="Picture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6"/>
          <a:stretch>
            <a:fillRect/>
          </a:stretch>
        </xdr:blipFill>
        <xdr:spPr>
          <a:xfrm>
            <a:off x="167640" y="33604200"/>
            <a:ext cx="1760219" cy="1358232"/>
          </a:xfrm>
          <a:prstGeom prst="rect">
            <a:avLst/>
          </a:prstGeom>
        </xdr:spPr>
      </xdr:pic>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7"/>
          <a:stretch>
            <a:fillRect/>
          </a:stretch>
        </xdr:blipFill>
        <xdr:spPr>
          <a:xfrm>
            <a:off x="2369821" y="33505140"/>
            <a:ext cx="5075232" cy="1920239"/>
          </a:xfrm>
          <a:prstGeom prst="rect">
            <a:avLst/>
          </a:prstGeom>
        </xdr:spPr>
      </xdr:pic>
    </xdr:grpSp>
    <xdr:clientData/>
  </xdr:twoCellAnchor>
  <xdr:twoCellAnchor editAs="oneCell">
    <xdr:from>
      <xdr:col>1</xdr:col>
      <xdr:colOff>472440</xdr:colOff>
      <xdr:row>64</xdr:row>
      <xdr:rowOff>49744</xdr:rowOff>
    </xdr:from>
    <xdr:to>
      <xdr:col>1</xdr:col>
      <xdr:colOff>6804660</xdr:colOff>
      <xdr:row>64</xdr:row>
      <xdr:rowOff>1635543</xdr:rowOff>
    </xdr:to>
    <xdr:pic>
      <xdr:nvPicPr>
        <xdr:cNvPr id="7" name="Picture 6">
          <a:extLst>
            <a:ext uri="{FF2B5EF4-FFF2-40B4-BE49-F238E27FC236}">
              <a16:creationId xmlns:a16="http://schemas.microsoft.com/office/drawing/2014/main" xmlns="" id="{00000000-0008-0000-0200-000007000000}"/>
            </a:ext>
          </a:extLst>
        </xdr:cNvPr>
        <xdr:cNvPicPr>
          <a:picLocks noChangeAspect="1"/>
        </xdr:cNvPicPr>
      </xdr:nvPicPr>
      <xdr:blipFill>
        <a:blip xmlns:r="http://schemas.openxmlformats.org/officeDocument/2006/relationships" r:embed="rId18"/>
        <a:stretch>
          <a:fillRect/>
        </a:stretch>
      </xdr:blipFill>
      <xdr:spPr>
        <a:xfrm>
          <a:off x="472440" y="36046624"/>
          <a:ext cx="6332220" cy="1585799"/>
        </a:xfrm>
        <a:prstGeom prst="rect">
          <a:avLst/>
        </a:prstGeom>
      </xdr:spPr>
    </xdr:pic>
    <xdr:clientData/>
  </xdr:twoCellAnchor>
  <xdr:twoCellAnchor editAs="oneCell">
    <xdr:from>
      <xdr:col>1</xdr:col>
      <xdr:colOff>624840</xdr:colOff>
      <xdr:row>66</xdr:row>
      <xdr:rowOff>2651760</xdr:rowOff>
    </xdr:from>
    <xdr:to>
      <xdr:col>1</xdr:col>
      <xdr:colOff>6422348</xdr:colOff>
      <xdr:row>67</xdr:row>
      <xdr:rowOff>2796540</xdr:rowOff>
    </xdr:to>
    <xdr:pic>
      <xdr:nvPicPr>
        <xdr:cNvPr id="9" name="Picture 8">
          <a:extLst>
            <a:ext uri="{FF2B5EF4-FFF2-40B4-BE49-F238E27FC236}">
              <a16:creationId xmlns:a16="http://schemas.microsoft.com/office/drawing/2014/main" xmlns="" id="{00000000-0008-0000-0200-000009000000}"/>
            </a:ext>
          </a:extLst>
        </xdr:cNvPr>
        <xdr:cNvPicPr>
          <a:picLocks noChangeAspect="1"/>
        </xdr:cNvPicPr>
      </xdr:nvPicPr>
      <xdr:blipFill>
        <a:blip xmlns:r="http://schemas.openxmlformats.org/officeDocument/2006/relationships" r:embed="rId19"/>
        <a:stretch>
          <a:fillRect/>
        </a:stretch>
      </xdr:blipFill>
      <xdr:spPr>
        <a:xfrm>
          <a:off x="624840" y="40911780"/>
          <a:ext cx="5797508" cy="2819400"/>
        </a:xfrm>
        <a:prstGeom prst="rect">
          <a:avLst/>
        </a:prstGeom>
      </xdr:spPr>
    </xdr:pic>
    <xdr:clientData/>
  </xdr:twoCellAnchor>
  <xdr:twoCellAnchor editAs="oneCell">
    <xdr:from>
      <xdr:col>1</xdr:col>
      <xdr:colOff>640080</xdr:colOff>
      <xdr:row>66</xdr:row>
      <xdr:rowOff>30480</xdr:rowOff>
    </xdr:from>
    <xdr:to>
      <xdr:col>1</xdr:col>
      <xdr:colOff>6362700</xdr:colOff>
      <xdr:row>66</xdr:row>
      <xdr:rowOff>2561033</xdr:rowOff>
    </xdr:to>
    <xdr:pic>
      <xdr:nvPicPr>
        <xdr:cNvPr id="11" name="Picture 10">
          <a:extLst>
            <a:ext uri="{FF2B5EF4-FFF2-40B4-BE49-F238E27FC236}">
              <a16:creationId xmlns:a16="http://schemas.microsoft.com/office/drawing/2014/main" xmlns="" id="{00000000-0008-0000-0200-00000B000000}"/>
            </a:ext>
          </a:extLst>
        </xdr:cNvPr>
        <xdr:cNvPicPr>
          <a:picLocks noChangeAspect="1"/>
        </xdr:cNvPicPr>
      </xdr:nvPicPr>
      <xdr:blipFill>
        <a:blip xmlns:r="http://schemas.openxmlformats.org/officeDocument/2006/relationships" r:embed="rId20"/>
        <a:stretch>
          <a:fillRect/>
        </a:stretch>
      </xdr:blipFill>
      <xdr:spPr>
        <a:xfrm>
          <a:off x="640080" y="38290500"/>
          <a:ext cx="5722620" cy="2530553"/>
        </a:xfrm>
        <a:prstGeom prst="rect">
          <a:avLst/>
        </a:prstGeom>
      </xdr:spPr>
    </xdr:pic>
    <xdr:clientData/>
  </xdr:twoCellAnchor>
  <xdr:twoCellAnchor editAs="oneCell">
    <xdr:from>
      <xdr:col>1</xdr:col>
      <xdr:colOff>15241</xdr:colOff>
      <xdr:row>71</xdr:row>
      <xdr:rowOff>15241</xdr:rowOff>
    </xdr:from>
    <xdr:to>
      <xdr:col>2</xdr:col>
      <xdr:colOff>1906</xdr:colOff>
      <xdr:row>71</xdr:row>
      <xdr:rowOff>2121655</xdr:rowOff>
    </xdr:to>
    <xdr:pic>
      <xdr:nvPicPr>
        <xdr:cNvPr id="12" name="Picture 11">
          <a:extLst>
            <a:ext uri="{FF2B5EF4-FFF2-40B4-BE49-F238E27FC236}">
              <a16:creationId xmlns:a16="http://schemas.microsoft.com/office/drawing/2014/main" xmlns="" id="{00000000-0008-0000-0200-00000C000000}"/>
            </a:ext>
          </a:extLst>
        </xdr:cNvPr>
        <xdr:cNvPicPr>
          <a:picLocks noChangeAspect="1"/>
        </xdr:cNvPicPr>
      </xdr:nvPicPr>
      <xdr:blipFill>
        <a:blip xmlns:r="http://schemas.openxmlformats.org/officeDocument/2006/relationships" r:embed="rId21"/>
        <a:stretch>
          <a:fillRect/>
        </a:stretch>
      </xdr:blipFill>
      <xdr:spPr>
        <a:xfrm>
          <a:off x="15241" y="44493181"/>
          <a:ext cx="7482840" cy="2106414"/>
        </a:xfrm>
        <a:prstGeom prst="rect">
          <a:avLst/>
        </a:prstGeom>
      </xdr:spPr>
    </xdr:pic>
    <xdr:clientData/>
  </xdr:twoCellAnchor>
  <xdr:twoCellAnchor editAs="oneCell">
    <xdr:from>
      <xdr:col>1</xdr:col>
      <xdr:colOff>403861</xdr:colOff>
      <xdr:row>73</xdr:row>
      <xdr:rowOff>30481</xdr:rowOff>
    </xdr:from>
    <xdr:to>
      <xdr:col>1</xdr:col>
      <xdr:colOff>7132321</xdr:colOff>
      <xdr:row>73</xdr:row>
      <xdr:rowOff>3084919</xdr:rowOff>
    </xdr:to>
    <xdr:pic>
      <xdr:nvPicPr>
        <xdr:cNvPr id="14" name="Picture 13">
          <a:extLst>
            <a:ext uri="{FF2B5EF4-FFF2-40B4-BE49-F238E27FC236}">
              <a16:creationId xmlns:a16="http://schemas.microsoft.com/office/drawing/2014/main" xmlns="" id="{00000000-0008-0000-0200-00000E000000}"/>
            </a:ext>
          </a:extLst>
        </xdr:cNvPr>
        <xdr:cNvPicPr>
          <a:picLocks noChangeAspect="1"/>
        </xdr:cNvPicPr>
      </xdr:nvPicPr>
      <xdr:blipFill>
        <a:blip xmlns:r="http://schemas.openxmlformats.org/officeDocument/2006/relationships" r:embed="rId22"/>
        <a:stretch>
          <a:fillRect/>
        </a:stretch>
      </xdr:blipFill>
      <xdr:spPr>
        <a:xfrm>
          <a:off x="403861" y="47320201"/>
          <a:ext cx="6728460" cy="3054438"/>
        </a:xfrm>
        <a:prstGeom prst="rect">
          <a:avLst/>
        </a:prstGeom>
      </xdr:spPr>
    </xdr:pic>
    <xdr:clientData/>
  </xdr:twoCellAnchor>
  <xdr:twoCellAnchor>
    <xdr:from>
      <xdr:col>1</xdr:col>
      <xdr:colOff>1066801</xdr:colOff>
      <xdr:row>77</xdr:row>
      <xdr:rowOff>68581</xdr:rowOff>
    </xdr:from>
    <xdr:to>
      <xdr:col>1</xdr:col>
      <xdr:colOff>6492240</xdr:colOff>
      <xdr:row>77</xdr:row>
      <xdr:rowOff>2697480</xdr:rowOff>
    </xdr:to>
    <xdr:grpSp>
      <xdr:nvGrpSpPr>
        <xdr:cNvPr id="19" name="Group 18">
          <a:extLst>
            <a:ext uri="{FF2B5EF4-FFF2-40B4-BE49-F238E27FC236}">
              <a16:creationId xmlns:a16="http://schemas.microsoft.com/office/drawing/2014/main" xmlns="" id="{00000000-0008-0000-0200-000013000000}"/>
            </a:ext>
          </a:extLst>
        </xdr:cNvPr>
        <xdr:cNvGrpSpPr/>
      </xdr:nvGrpSpPr>
      <xdr:grpSpPr>
        <a:xfrm>
          <a:off x="1249681" y="58193941"/>
          <a:ext cx="5425439" cy="2628899"/>
          <a:chOff x="914401" y="51244500"/>
          <a:chExt cx="5875020" cy="2571735"/>
        </a:xfrm>
      </xdr:grpSpPr>
      <xdr:pic>
        <xdr:nvPicPr>
          <xdr:cNvPr id="15" name="Picture 14">
            <a:extLst>
              <a:ext uri="{FF2B5EF4-FFF2-40B4-BE49-F238E27FC236}">
                <a16:creationId xmlns:a16="http://schemas.microsoft.com/office/drawing/2014/main" xmlns="" id="{00000000-0008-0000-0200-00000F000000}"/>
              </a:ext>
            </a:extLst>
          </xdr:cNvPr>
          <xdr:cNvPicPr>
            <a:picLocks noChangeAspect="1"/>
          </xdr:cNvPicPr>
        </xdr:nvPicPr>
        <xdr:blipFill>
          <a:blip xmlns:r="http://schemas.openxmlformats.org/officeDocument/2006/relationships" r:embed="rId23"/>
          <a:stretch>
            <a:fillRect/>
          </a:stretch>
        </xdr:blipFill>
        <xdr:spPr>
          <a:xfrm>
            <a:off x="1638301" y="51244500"/>
            <a:ext cx="4511040" cy="888027"/>
          </a:xfrm>
          <a:prstGeom prst="rect">
            <a:avLst/>
          </a:prstGeom>
        </xdr:spPr>
      </xdr:pic>
      <xdr:pic>
        <xdr:nvPicPr>
          <xdr:cNvPr id="16" name="Picture 15">
            <a:extLst>
              <a:ext uri="{FF2B5EF4-FFF2-40B4-BE49-F238E27FC236}">
                <a16:creationId xmlns:a16="http://schemas.microsoft.com/office/drawing/2014/main" xmlns="" id="{00000000-0008-0000-0200-000010000000}"/>
              </a:ext>
            </a:extLst>
          </xdr:cNvPr>
          <xdr:cNvPicPr>
            <a:picLocks noChangeAspect="1"/>
          </xdr:cNvPicPr>
        </xdr:nvPicPr>
        <xdr:blipFill>
          <a:blip xmlns:r="http://schemas.openxmlformats.org/officeDocument/2006/relationships" r:embed="rId24"/>
          <a:stretch>
            <a:fillRect/>
          </a:stretch>
        </xdr:blipFill>
        <xdr:spPr>
          <a:xfrm>
            <a:off x="914401" y="52235100"/>
            <a:ext cx="5875020" cy="417376"/>
          </a:xfrm>
          <a:prstGeom prst="rect">
            <a:avLst/>
          </a:prstGeom>
        </xdr:spPr>
      </xdr:pic>
      <xdr:pic>
        <xdr:nvPicPr>
          <xdr:cNvPr id="18" name="Picture 17">
            <a:extLst>
              <a:ext uri="{FF2B5EF4-FFF2-40B4-BE49-F238E27FC236}">
                <a16:creationId xmlns:a16="http://schemas.microsoft.com/office/drawing/2014/main" xmlns="" id="{00000000-0008-0000-0200-000012000000}"/>
              </a:ext>
            </a:extLst>
          </xdr:cNvPr>
          <xdr:cNvPicPr>
            <a:picLocks noChangeAspect="1"/>
          </xdr:cNvPicPr>
        </xdr:nvPicPr>
        <xdr:blipFill>
          <a:blip xmlns:r="http://schemas.openxmlformats.org/officeDocument/2006/relationships" r:embed="rId25"/>
          <a:stretch>
            <a:fillRect/>
          </a:stretch>
        </xdr:blipFill>
        <xdr:spPr>
          <a:xfrm>
            <a:off x="1379221" y="52709418"/>
            <a:ext cx="5113019" cy="1106817"/>
          </a:xfrm>
          <a:prstGeom prst="rect">
            <a:avLst/>
          </a:prstGeom>
        </xdr:spPr>
      </xdr:pic>
    </xdr:grpSp>
    <xdr:clientData/>
  </xdr:twoCellAnchor>
  <xdr:twoCellAnchor editAs="oneCell">
    <xdr:from>
      <xdr:col>1</xdr:col>
      <xdr:colOff>190501</xdr:colOff>
      <xdr:row>81</xdr:row>
      <xdr:rowOff>152400</xdr:rowOff>
    </xdr:from>
    <xdr:to>
      <xdr:col>1</xdr:col>
      <xdr:colOff>7170421</xdr:colOff>
      <xdr:row>81</xdr:row>
      <xdr:rowOff>1506048</xdr:rowOff>
    </xdr:to>
    <xdr:pic>
      <xdr:nvPicPr>
        <xdr:cNvPr id="20" name="Picture 19">
          <a:extLst>
            <a:ext uri="{FF2B5EF4-FFF2-40B4-BE49-F238E27FC236}">
              <a16:creationId xmlns:a16="http://schemas.microsoft.com/office/drawing/2014/main" xmlns="" id="{00000000-0008-0000-0200-000014000000}"/>
            </a:ext>
          </a:extLst>
        </xdr:cNvPr>
        <xdr:cNvPicPr>
          <a:picLocks noChangeAspect="1"/>
        </xdr:cNvPicPr>
      </xdr:nvPicPr>
      <xdr:blipFill>
        <a:blip xmlns:r="http://schemas.openxmlformats.org/officeDocument/2006/relationships" r:embed="rId26"/>
        <a:stretch>
          <a:fillRect/>
        </a:stretch>
      </xdr:blipFill>
      <xdr:spPr>
        <a:xfrm>
          <a:off x="190501" y="55100220"/>
          <a:ext cx="6979920" cy="1353648"/>
        </a:xfrm>
        <a:prstGeom prst="rect">
          <a:avLst/>
        </a:prstGeom>
      </xdr:spPr>
    </xdr:pic>
    <xdr:clientData/>
  </xdr:twoCellAnchor>
  <xdr:twoCellAnchor editAs="oneCell">
    <xdr:from>
      <xdr:col>1</xdr:col>
      <xdr:colOff>2971801</xdr:colOff>
      <xdr:row>83</xdr:row>
      <xdr:rowOff>83820</xdr:rowOff>
    </xdr:from>
    <xdr:to>
      <xdr:col>1</xdr:col>
      <xdr:colOff>4480561</xdr:colOff>
      <xdr:row>83</xdr:row>
      <xdr:rowOff>742881</xdr:rowOff>
    </xdr:to>
    <xdr:pic>
      <xdr:nvPicPr>
        <xdr:cNvPr id="21" name="Picture 20">
          <a:extLst>
            <a:ext uri="{FF2B5EF4-FFF2-40B4-BE49-F238E27FC236}">
              <a16:creationId xmlns:a16="http://schemas.microsoft.com/office/drawing/2014/main" xmlns="" id="{00000000-0008-0000-0200-000015000000}"/>
            </a:ext>
          </a:extLst>
        </xdr:cNvPr>
        <xdr:cNvPicPr>
          <a:picLocks noChangeAspect="1"/>
        </xdr:cNvPicPr>
      </xdr:nvPicPr>
      <xdr:blipFill>
        <a:blip xmlns:r="http://schemas.openxmlformats.org/officeDocument/2006/relationships" r:embed="rId27"/>
        <a:stretch>
          <a:fillRect/>
        </a:stretch>
      </xdr:blipFill>
      <xdr:spPr>
        <a:xfrm>
          <a:off x="2971801" y="57256680"/>
          <a:ext cx="1508760" cy="659061"/>
        </a:xfrm>
        <a:prstGeom prst="rect">
          <a:avLst/>
        </a:prstGeom>
      </xdr:spPr>
    </xdr:pic>
    <xdr:clientData/>
  </xdr:twoCellAnchor>
  <xdr:twoCellAnchor editAs="oneCell">
    <xdr:from>
      <xdr:col>1</xdr:col>
      <xdr:colOff>31432</xdr:colOff>
      <xdr:row>4</xdr:row>
      <xdr:rowOff>33972</xdr:rowOff>
    </xdr:from>
    <xdr:to>
      <xdr:col>1</xdr:col>
      <xdr:colOff>212407</xdr:colOff>
      <xdr:row>4</xdr:row>
      <xdr:rowOff>189093</xdr:rowOff>
    </xdr:to>
    <xdr:pic>
      <xdr:nvPicPr>
        <xdr:cNvPr id="52" name="Picture 23">
          <a:extLst>
            <a:ext uri="{FF2B5EF4-FFF2-40B4-BE49-F238E27FC236}">
              <a16:creationId xmlns:a16="http://schemas.microsoft.com/office/drawing/2014/main" xmlns="" id="{00000000-0008-0000-0200-000018000000}"/>
            </a:ext>
          </a:extLst>
        </xdr:cNvPr>
        <xdr:cNvPicPr>
          <a:picLocks noChangeAspect="1"/>
        </xdr:cNvPicPr>
      </xdr:nvPicPr>
      <xdr:blipFill>
        <a:blip xmlns:r="http://schemas.openxmlformats.org/officeDocument/2006/relationships" r:embed="rId15"/>
        <a:stretch>
          <a:fillRect/>
        </a:stretch>
      </xdr:blipFill>
      <xdr:spPr>
        <a:xfrm>
          <a:off x="31432" y="986472"/>
          <a:ext cx="180975" cy="155121"/>
        </a:xfrm>
        <a:prstGeom prst="rect">
          <a:avLst/>
        </a:prstGeom>
      </xdr:spPr>
    </xdr:pic>
    <xdr:clientData/>
  </xdr:twoCellAnchor>
  <xdr:twoCellAnchor editAs="oneCell">
    <xdr:from>
      <xdr:col>1</xdr:col>
      <xdr:colOff>31432</xdr:colOff>
      <xdr:row>5</xdr:row>
      <xdr:rowOff>21272</xdr:rowOff>
    </xdr:from>
    <xdr:to>
      <xdr:col>1</xdr:col>
      <xdr:colOff>212407</xdr:colOff>
      <xdr:row>5</xdr:row>
      <xdr:rowOff>176393</xdr:rowOff>
    </xdr:to>
    <xdr:pic>
      <xdr:nvPicPr>
        <xdr:cNvPr id="53" name="Picture 23">
          <a:extLst>
            <a:ext uri="{FF2B5EF4-FFF2-40B4-BE49-F238E27FC236}">
              <a16:creationId xmlns:a16="http://schemas.microsoft.com/office/drawing/2014/main" xmlns="" id="{00000000-0008-0000-0200-000018000000}"/>
            </a:ext>
          </a:extLst>
        </xdr:cNvPr>
        <xdr:cNvPicPr>
          <a:picLocks noChangeAspect="1"/>
        </xdr:cNvPicPr>
      </xdr:nvPicPr>
      <xdr:blipFill>
        <a:blip xmlns:r="http://schemas.openxmlformats.org/officeDocument/2006/relationships" r:embed="rId15"/>
        <a:stretch>
          <a:fillRect/>
        </a:stretch>
      </xdr:blipFill>
      <xdr:spPr>
        <a:xfrm>
          <a:off x="31432" y="1481772"/>
          <a:ext cx="180975" cy="155121"/>
        </a:xfrm>
        <a:prstGeom prst="rect">
          <a:avLst/>
        </a:prstGeom>
      </xdr:spPr>
    </xdr:pic>
    <xdr:clientData/>
  </xdr:twoCellAnchor>
  <xdr:twoCellAnchor editAs="oneCell">
    <xdr:from>
      <xdr:col>1</xdr:col>
      <xdr:colOff>31432</xdr:colOff>
      <xdr:row>6</xdr:row>
      <xdr:rowOff>33972</xdr:rowOff>
    </xdr:from>
    <xdr:to>
      <xdr:col>1</xdr:col>
      <xdr:colOff>212407</xdr:colOff>
      <xdr:row>6</xdr:row>
      <xdr:rowOff>189093</xdr:rowOff>
    </xdr:to>
    <xdr:pic>
      <xdr:nvPicPr>
        <xdr:cNvPr id="54" name="Picture 23">
          <a:extLst>
            <a:ext uri="{FF2B5EF4-FFF2-40B4-BE49-F238E27FC236}">
              <a16:creationId xmlns:a16="http://schemas.microsoft.com/office/drawing/2014/main" xmlns="" id="{00000000-0008-0000-0200-000018000000}"/>
            </a:ext>
          </a:extLst>
        </xdr:cNvPr>
        <xdr:cNvPicPr>
          <a:picLocks noChangeAspect="1"/>
        </xdr:cNvPicPr>
      </xdr:nvPicPr>
      <xdr:blipFill>
        <a:blip xmlns:r="http://schemas.openxmlformats.org/officeDocument/2006/relationships" r:embed="rId15"/>
        <a:stretch>
          <a:fillRect/>
        </a:stretch>
      </xdr:blipFill>
      <xdr:spPr>
        <a:xfrm>
          <a:off x="31432" y="2015172"/>
          <a:ext cx="180975" cy="155121"/>
        </a:xfrm>
        <a:prstGeom prst="rect">
          <a:avLst/>
        </a:prstGeom>
      </xdr:spPr>
    </xdr:pic>
    <xdr:clientData/>
  </xdr:twoCellAnchor>
  <xdr:twoCellAnchor editAs="oneCell">
    <xdr:from>
      <xdr:col>1</xdr:col>
      <xdr:colOff>25400</xdr:colOff>
      <xdr:row>40</xdr:row>
      <xdr:rowOff>38100</xdr:rowOff>
    </xdr:from>
    <xdr:to>
      <xdr:col>1</xdr:col>
      <xdr:colOff>206375</xdr:colOff>
      <xdr:row>40</xdr:row>
      <xdr:rowOff>193221</xdr:rowOff>
    </xdr:to>
    <xdr:pic>
      <xdr:nvPicPr>
        <xdr:cNvPr id="55" name="Picture 23">
          <a:extLst>
            <a:ext uri="{FF2B5EF4-FFF2-40B4-BE49-F238E27FC236}">
              <a16:creationId xmlns:a16="http://schemas.microsoft.com/office/drawing/2014/main" xmlns="" id="{00000000-0008-0000-0200-000018000000}"/>
            </a:ext>
          </a:extLst>
        </xdr:cNvPr>
        <xdr:cNvPicPr>
          <a:picLocks noChangeAspect="1"/>
        </xdr:cNvPicPr>
      </xdr:nvPicPr>
      <xdr:blipFill>
        <a:blip xmlns:r="http://schemas.openxmlformats.org/officeDocument/2006/relationships" r:embed="rId15"/>
        <a:stretch>
          <a:fillRect/>
        </a:stretch>
      </xdr:blipFill>
      <xdr:spPr>
        <a:xfrm>
          <a:off x="25400" y="26085800"/>
          <a:ext cx="180975" cy="155121"/>
        </a:xfrm>
        <a:prstGeom prst="rect">
          <a:avLst/>
        </a:prstGeom>
      </xdr:spPr>
    </xdr:pic>
    <xdr:clientData/>
  </xdr:twoCellAnchor>
  <xdr:twoCellAnchor editAs="oneCell">
    <xdr:from>
      <xdr:col>1</xdr:col>
      <xdr:colOff>25400</xdr:colOff>
      <xdr:row>41</xdr:row>
      <xdr:rowOff>38100</xdr:rowOff>
    </xdr:from>
    <xdr:to>
      <xdr:col>1</xdr:col>
      <xdr:colOff>206375</xdr:colOff>
      <xdr:row>41</xdr:row>
      <xdr:rowOff>193221</xdr:rowOff>
    </xdr:to>
    <xdr:pic>
      <xdr:nvPicPr>
        <xdr:cNvPr id="56" name="Picture 23">
          <a:extLst>
            <a:ext uri="{FF2B5EF4-FFF2-40B4-BE49-F238E27FC236}">
              <a16:creationId xmlns:a16="http://schemas.microsoft.com/office/drawing/2014/main" xmlns="" id="{00000000-0008-0000-0200-000018000000}"/>
            </a:ext>
          </a:extLst>
        </xdr:cNvPr>
        <xdr:cNvPicPr>
          <a:picLocks noChangeAspect="1"/>
        </xdr:cNvPicPr>
      </xdr:nvPicPr>
      <xdr:blipFill>
        <a:blip xmlns:r="http://schemas.openxmlformats.org/officeDocument/2006/relationships" r:embed="rId15"/>
        <a:stretch>
          <a:fillRect/>
        </a:stretch>
      </xdr:blipFill>
      <xdr:spPr>
        <a:xfrm>
          <a:off x="25400" y="26441400"/>
          <a:ext cx="180975" cy="155121"/>
        </a:xfrm>
        <a:prstGeom prst="rect">
          <a:avLst/>
        </a:prstGeom>
      </xdr:spPr>
    </xdr:pic>
    <xdr:clientData/>
  </xdr:twoCellAnchor>
</xdr:wsDr>
</file>

<file path=xl/tables/table1.xml><?xml version="1.0" encoding="utf-8"?>
<table xmlns="http://schemas.openxmlformats.org/spreadsheetml/2006/main" id="1" name="Table3" displayName="Table3" ref="A1:C6" totalsRowShown="0" headerRowDxfId="204" dataDxfId="203">
  <autoFilter ref="A1:C6"/>
  <tableColumns count="3">
    <tableColumn id="1" name="Message viewed during the validation" dataDxfId="202"/>
    <tableColumn id="2" name="What it means" dataDxfId="201"/>
    <tableColumn id="3" name="What you can do to correct it" dataDxfId="200"/>
  </tableColumns>
  <tableStyleInfo name="TableStyleLight20" showFirstColumn="0" showLastColumn="0" showRowStripes="1" showColumnStripes="0"/>
</table>
</file>

<file path=xl/tables/table2.xml><?xml version="1.0" encoding="utf-8"?>
<table xmlns="http://schemas.openxmlformats.org/spreadsheetml/2006/main" id="3" name="tNM_list" displayName="tNM_list" ref="B10:G186" totalsRowShown="0" headerRowDxfId="199" dataDxfId="198">
  <autoFilter ref="B10:G186"/>
  <sortState ref="B11:C69">
    <sortCondition ref="B10:B69"/>
  </sortState>
  <tableColumns count="6">
    <tableColumn id="1" name="name" dataDxfId="197"/>
    <tableColumn id="2" name="content" dataDxfId="196">
      <calculatedColumnFormula>XLS_Overview!$B$3</calculatedColumnFormula>
    </tableColumn>
    <tableColumn id="3" name="french" dataDxfId="195"/>
    <tableColumn id="64" name="backup_english" dataDxfId="194"/>
    <tableColumn id="65" name="formula_translate" dataDxfId="193">
      <calculatedColumnFormula>CONCATENATE("INDEX(tTrad[",tNM_list[[#This Row],[name]],"],MATCH(sl_language,tTrad[[Langue]:[Langue]],0))")</calculatedColumnFormula>
    </tableColumn>
    <tableColumn id="4" name="Column1" dataDxfId="192">
      <calculatedColumnFormula>INDEX(INDIRECT("tTrad["&amp;tNM_list[[#This Row],[name]]&amp;"]"),MATCH(sl_language,tTrad[[Langue]:[Langue]],0))</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2" name="tTrad" displayName="tTrad" ref="B4:GI6" totalsRowShown="0" headerRowDxfId="191" dataDxfId="190">
  <autoFilter ref="B4:GI6"/>
  <tableColumns count="190">
    <tableColumn id="1" name="Langue" dataDxfId="189"/>
    <tableColumn id="2" name="over_gen_subtitle_1" dataDxfId="188"/>
    <tableColumn id="61" name="inst_adapt_msg_1" dataDxfId="187"/>
    <tableColumn id="62" name="inst_adapt_msg_2" dataDxfId="186"/>
    <tableColumn id="63" name="inst_adapt_msg_3" dataDxfId="185"/>
    <tableColumn id="64" name="inst_adapt_title_1" dataDxfId="184"/>
    <tableColumn id="65" name="inst_add_msg_1" dataDxfId="183"/>
    <tableColumn id="66" name="inst_add_msg_2" dataDxfId="182"/>
    <tableColumn id="67" name="inst_add_msg_3" dataDxfId="181"/>
    <tableColumn id="68" name="inst_add_title_1" dataDxfId="180"/>
    <tableColumn id="69" name="inst_app_title_1" dataDxfId="179"/>
    <tableColumn id="70" name="inst_appearance_msg_1" dataDxfId="178"/>
    <tableColumn id="71" name="inst_genset_msg_1" dataDxfId="177"/>
    <tableColumn id="72" name="inst_genset_msg_2" dataDxfId="176"/>
    <tableColumn id="73" name="inst_genset_msg_3" dataDxfId="175"/>
    <tableColumn id="74" name="inst_genset_msg_4" dataDxfId="174"/>
    <tableColumn id="75" name="inst_genset_msg_5" dataDxfId="173"/>
    <tableColumn id="76" name="inst_genset_msg_6" dataDxfId="172"/>
    <tableColumn id="77" name="inst_genset_msg_7" dataDxfId="171"/>
    <tableColumn id="78" name="inst_genset_msg_8" dataDxfId="170"/>
    <tableColumn id="79" name="inst_genset_title_1" dataDxfId="169"/>
    <tableColumn id="80" name="inst_geo_msg_1" dataDxfId="168"/>
    <tableColumn id="81" name="inst_geo_msg_10" dataDxfId="167"/>
    <tableColumn id="82" name="inst_geo_msg_11" dataDxfId="166"/>
    <tableColumn id="83" name="inst_geo_msg_12" dataDxfId="165"/>
    <tableColumn id="84" name="inst_geo_msg_13" dataDxfId="164"/>
    <tableColumn id="85" name="inst_geo_msg_14" dataDxfId="163"/>
    <tableColumn id="86" name="inst_geo_msg_15" dataDxfId="162"/>
    <tableColumn id="87" name="inst_geo_msg_16" dataDxfId="161"/>
    <tableColumn id="88" name="inst_geo_msg_17" dataDxfId="160"/>
    <tableColumn id="89" name="inst_geo_msg_2" dataDxfId="159"/>
    <tableColumn id="90" name="inst_geo_msg_3" dataDxfId="158"/>
    <tableColumn id="91" name="inst_geo_msg_4" dataDxfId="157"/>
    <tableColumn id="92" name="inst_geo_msg_5" dataDxfId="156"/>
    <tableColumn id="93" name="inst_geo_msg_6" dataDxfId="155"/>
    <tableColumn id="94" name="inst_geo_msg_7" dataDxfId="154"/>
    <tableColumn id="95" name="inst_geo_msg_8" dataDxfId="153"/>
    <tableColumn id="96" name="inst_geo_msg_9" dataDxfId="152"/>
    <tableColumn id="97" name="inst_geo_title_1" dataDxfId="151"/>
    <tableColumn id="98" name="inst_get_msg_1" dataDxfId="150"/>
    <tableColumn id="99" name="inst_get_msg_2" dataDxfId="149"/>
    <tableColumn id="100" name="inst_get_msg_3" dataDxfId="148"/>
    <tableColumn id="16" name="inst_get_msg_32" dataDxfId="147"/>
    <tableColumn id="101" name="inst_get_msg_4" dataDxfId="146"/>
    <tableColumn id="102" name="inst_get_msg_5" dataDxfId="145"/>
    <tableColumn id="103" name="inst_get_title_1" dataDxfId="144"/>
    <tableColumn id="104" name="inst_lang_msg_1" dataDxfId="143"/>
    <tableColumn id="105" name="inst_lang_title_1" dataDxfId="142"/>
    <tableColumn id="106" name="inst_opt_msg_1" dataDxfId="141"/>
    <tableColumn id="107" name="inst_opt_msg_2" dataDxfId="140"/>
    <tableColumn id="108" name="inst_opt_msg_3" dataDxfId="139"/>
    <tableColumn id="109" name="inst_opt_title_1" dataDxfId="138"/>
    <tableColumn id="110" name="inst_prep_msg_1" dataDxfId="137"/>
    <tableColumn id="111" name="inst_prep_msg_2" dataDxfId="136"/>
    <tableColumn id="112" name="inst_prep_msg_3" dataDxfId="135"/>
    <tableColumn id="113" name="inst_prep_msg_4" dataDxfId="134"/>
    <tableColumn id="114" name="inst_prep_msg_5" dataDxfId="133"/>
    <tableColumn id="115" name="inst_prep_msg_6" dataDxfId="132"/>
    <tableColumn id="116" name="inst_prep_title_1" dataDxfId="131"/>
    <tableColumn id="117" name="inst_test_msg_1" dataDxfId="130"/>
    <tableColumn id="118" name="inst_test_msg_2" dataDxfId="129"/>
    <tableColumn id="119" name="inst_test_title_1" dataDxfId="128"/>
    <tableColumn id="120" name="intro_aim_msg1" dataDxfId="127"/>
    <tableColumn id="121" name="intro_aim_msg2" dataDxfId="126"/>
    <tableColumn id="122" name="intro_aim_msg3" dataDxfId="125"/>
    <tableColumn id="123" name="intro_aim_sectiontitle" dataDxfId="124"/>
    <tableColumn id="124" name="intro_maintitle" dataDxfId="123"/>
    <tableColumn id="125" name="intro_overview_msg_1" dataDxfId="122"/>
    <tableColumn id="126" name="intro_overview_msg_2" dataDxfId="121"/>
    <tableColumn id="127" name="intro_overview_msg_3" dataDxfId="120"/>
    <tableColumn id="128" name="intro_overview_msg_4" dataDxfId="119"/>
    <tableColumn id="129" name="intro_overview_msg_6" dataDxfId="118"/>
    <tableColumn id="130" name="intro_overview_sectiontitle" dataDxfId="117"/>
    <tableColumn id="131" name="over_app_msg_1" dataDxfId="116"/>
    <tableColumn id="132" name="over_app_msg_2" dataDxfId="115"/>
    <tableColumn id="133" name="over_app_msg_3" dataDxfId="114"/>
    <tableColumn id="134" name="over_app_msg_4" dataDxfId="113"/>
    <tableColumn id="135" name="over_calc_desc_1" dataDxfId="112"/>
    <tableColumn id="136" name="over_calc_msg_1" dataDxfId="111"/>
    <tableColumn id="137" name="over_calc_msg_2" dataDxfId="110"/>
    <tableColumn id="138" name="over_calc_msg_3" dataDxfId="109"/>
    <tableColumn id="139" name="over_calc_msg_4" dataDxfId="108"/>
    <tableColumn id="140" name="over_calc_msg_5" dataDxfId="107"/>
    <tableColumn id="141" name="over_cond_desc_1" dataDxfId="106"/>
    <tableColumn id="142" name="over_cond_desc_2" dataDxfId="105"/>
    <tableColumn id="143" name="over_cond_desc_3" dataDxfId="104"/>
    <tableColumn id="144" name="over_cond_desc_4" dataDxfId="103"/>
    <tableColumn id="145" name="over_cond_desc_6" dataDxfId="102"/>
    <tableColumn id="146" name="over_cond_desc_7" dataDxfId="101"/>
    <tableColumn id="147" name="over_cond_msg_1" dataDxfId="100"/>
    <tableColumn id="148" name="over_cond_msg_2" dataDxfId="99"/>
    <tableColumn id="149" name="over_cond_msg_3" dataDxfId="98"/>
    <tableColumn id="150" name="over_cond_msg_4" dataDxfId="97"/>
    <tableColumn id="151" name="over_cond_msg_5" dataDxfId="96"/>
    <tableColumn id="152" name="over_const_desc_1" dataDxfId="95"/>
    <tableColumn id="153" name="over_const_desc_2" dataDxfId="94"/>
    <tableColumn id="154" name="over_const_desc_3" dataDxfId="93"/>
    <tableColumn id="155" name="over_const_msg_1" dataDxfId="92"/>
    <tableColumn id="156" name="over_const_msg_2" dataDxfId="91"/>
    <tableColumn id="157" name="over_const_msg_3" dataDxfId="90"/>
    <tableColumn id="158" name="over_const_msg_4" dataDxfId="89"/>
    <tableColumn id="159" name="over_const_msg_5" dataDxfId="88"/>
    <tableColumn id="160" name="over_const_msg_6" dataDxfId="87"/>
    <tableColumn id="161" name="over_far_maintitle" dataDxfId="86"/>
    <tableColumn id="162" name="over_far_msg_1" dataDxfId="85"/>
    <tableColumn id="163" name="over_far_subtitle_1" dataDxfId="84"/>
    <tableColumn id="164" name="over_far_subtitle_2" dataDxfId="83"/>
    <tableColumn id="165" name="over_gen_maintitle" dataDxfId="82"/>
    <tableColumn id="166" name="over_gen_role_desc_1" dataDxfId="81"/>
    <tableColumn id="167" name="over_gen_role_desc_10" dataDxfId="80"/>
    <tableColumn id="168" name="over_gen_role_desc_11" dataDxfId="79"/>
    <tableColumn id="169" name="over_gen_role_desc_12" dataDxfId="78"/>
    <tableColumn id="170" name="over_gen_role_desc_13" dataDxfId="77"/>
    <tableColumn id="171" name="over_gen_role_desc_14" dataDxfId="76"/>
    <tableColumn id="172" name="over_gen_role_desc_15" dataDxfId="75"/>
    <tableColumn id="173" name="over_gen_role_desc_2" dataDxfId="74"/>
    <tableColumn id="174" name="over_gen_role_desc_3" dataDxfId="73"/>
    <tableColumn id="175" name="over_gen_role_desc_4" dataDxfId="72"/>
    <tableColumn id="176" name="over_gen_role_desc_5" dataDxfId="71"/>
    <tableColumn id="177" name="over_gen_role_desc_6" dataDxfId="70"/>
    <tableColumn id="178" name="over_gen_role_desc_7" dataDxfId="69"/>
    <tableColumn id="179" name="over_gen_role_desc_8" dataDxfId="68"/>
    <tableColumn id="180" name="over_gen_role_desc_9" dataDxfId="67"/>
    <tableColumn id="181" name="over_gen_role_msg_1" dataDxfId="66"/>
    <tableColumn id="182" name="over_gen_role_msg_10" dataDxfId="65"/>
    <tableColumn id="183" name="over_gen_role_msg_11" dataDxfId="64"/>
    <tableColumn id="184" name="over_gen_role_msg_12" dataDxfId="63"/>
    <tableColumn id="185" name="over_gen_role_msg_13" dataDxfId="62"/>
    <tableColumn id="186" name="over_gen_role_msg_14" dataDxfId="61"/>
    <tableColumn id="187" name="over_gen_role_msg_15" dataDxfId="60"/>
    <tableColumn id="188" name="over_gen_role_msg_2" dataDxfId="59"/>
    <tableColumn id="189" name="over_gen_role_msg_3" dataDxfId="58"/>
    <tableColumn id="190" name="over_gen_role_msg_4" dataDxfId="57"/>
    <tableColumn id="191" name="over_gen_role_msg_5" dataDxfId="56"/>
    <tableColumn id="192" name="over_gen_role_msg_6" dataDxfId="55"/>
    <tableColumn id="193" name="over_gen_role_msg_7" dataDxfId="54"/>
    <tableColumn id="194" name="over_gen_role_msg_8" dataDxfId="53"/>
    <tableColumn id="195" name="over_gen_role_msg_9" dataDxfId="52"/>
    <tableColumn id="196" name="over_gen_subtitle_12" dataDxfId="51"/>
    <tableColumn id="197" name="over_gen_subtitle_2" dataDxfId="50"/>
    <tableColumn id="198" name="over_gen_type_def_1" dataDxfId="49"/>
    <tableColumn id="199" name="over_gen_type_def_10" dataDxfId="48"/>
    <tableColumn id="200" name="over_gen_type_def_11" dataDxfId="47"/>
    <tableColumn id="201" name="over_gen_type_def_12" dataDxfId="46"/>
    <tableColumn id="202" name="over_gen_type_def_13" dataDxfId="45"/>
    <tableColumn id="203" name="over_gen_type_def_14" dataDxfId="44"/>
    <tableColumn id="204" name="over_gen_type_def_2" dataDxfId="43"/>
    <tableColumn id="205" name="over_gen_type_def_3" dataDxfId="42"/>
    <tableColumn id="206" name="over_gen_type_def_4" dataDxfId="41"/>
    <tableColumn id="207" name="over_gen_type_def_5" dataDxfId="40"/>
    <tableColumn id="208" name="over_gen_type_def_6" dataDxfId="39"/>
    <tableColumn id="209" name="over_gen_type_def_7" dataDxfId="38"/>
    <tableColumn id="210" name="over_gen_type_def_8" dataDxfId="37"/>
    <tableColumn id="211" name="over_gen_type_def_9" dataDxfId="36"/>
    <tableColumn id="212" name="over_gen_type_msg_1" dataDxfId="35"/>
    <tableColumn id="213" name="over_gen_type_msg_10" dataDxfId="34"/>
    <tableColumn id="214" name="over_gen_type_msg_11" dataDxfId="33"/>
    <tableColumn id="215" name="over_gen_type_msg_12" dataDxfId="32"/>
    <tableColumn id="216" name="over_gen_type_msg_13" dataDxfId="31"/>
    <tableColumn id="217" name="over_gen_type_msg_14" dataDxfId="30"/>
    <tableColumn id="218" name="over_gen_type_msg_2" dataDxfId="29"/>
    <tableColumn id="219" name="over_gen_type_msg_3" dataDxfId="28"/>
    <tableColumn id="220" name="over_gen_type_msg_4" dataDxfId="27"/>
    <tableColumn id="221" name="over_gen_type_msg_5" dataDxfId="26"/>
    <tableColumn id="222" name="over_gen_type_msg_6" dataDxfId="25"/>
    <tableColumn id="223" name="over_gen_type_msg_7" dataDxfId="24"/>
    <tableColumn id="224" name="over_gen_type_msg_8" dataDxfId="23"/>
    <tableColumn id="225" name="over_gen_type_msg_9" dataDxfId="22"/>
    <tableColumn id="226" name="over_gen_type_subtitle_1" dataDxfId="21"/>
    <tableColumn id="227" name="over_grp_msg_1" dataDxfId="20"/>
    <tableColumn id="228" name="over_rpt_msg_1" dataDxfId="19"/>
    <tableColumn id="229" name="over_settings_maintitle" dataDxfId="18"/>
    <tableColumn id="230" name="over_settings_msg_1" dataDxfId="17"/>
    <tableColumn id="231" name="over_settings_subtitle_1" dataDxfId="16"/>
    <tableColumn id="232" name="over_settings_subtitle_2" dataDxfId="15"/>
    <tableColumn id="233" name="over_settings_subtitle_3" dataDxfId="14"/>
    <tableColumn id="234" name="over_settings_subtitle_4" dataDxfId="13"/>
    <tableColumn id="235" name="over_type_subtitle_1" dataDxfId="12"/>
    <tableColumn id="3" name="ins_adapt_kobo_title1" dataDxfId="11"/>
    <tableColumn id="4" name="ins_adapt_kobo_text1" dataDxfId="10"/>
    <tableColumn id="5" name="ins_adapt_kobo_text2" dataDxfId="9"/>
    <tableColumn id="6" name="ins_adapt_kobo_text3" dataDxfId="8"/>
    <tableColumn id="7" name="ins_adapt_kobo_title2" dataDxfId="7"/>
    <tableColumn id="8" name="ins_adapt_kobo_title3" dataDxfId="6"/>
    <tableColumn id="9" name="ins_adapt_kobo_title4" dataDxfId="5"/>
    <tableColumn id="10" name="ins_adapt_kobo_text4" dataDxfId="4"/>
    <tableColumn id="11" name="ins_adapt_kobo_text5" dataDxfId="3"/>
    <tableColumn id="12" name="ins_adapt_kobo_text6" dataDxfId="2"/>
    <tableColumn id="13" name="ins_adapt_kobo_text7" dataDxfId="1"/>
    <tableColumn id="14" name="ins_adapt_kobo_text8"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theme="5"/>
  </sheetPr>
  <dimension ref="A1:H33"/>
  <sheetViews>
    <sheetView tabSelected="1" topLeftCell="B1" workbookViewId="0">
      <selection activeCell="B6" sqref="B6"/>
    </sheetView>
  </sheetViews>
  <sheetFormatPr defaultColWidth="8.6640625" defaultRowHeight="14.4" x14ac:dyDescent="0.3"/>
  <cols>
    <col min="1" max="1" width="5.33203125" style="1" hidden="1" customWidth="1"/>
    <col min="2" max="2" width="102.109375" style="34" customWidth="1"/>
    <col min="3" max="5" width="8.6640625" style="1"/>
    <col min="6" max="6" width="78.33203125" style="1" customWidth="1"/>
    <col min="7" max="16384" width="8.6640625" style="1"/>
  </cols>
  <sheetData>
    <row r="1" spans="2:8" ht="17.399999999999999" x14ac:dyDescent="0.3">
      <c r="B1" s="125" t="s">
        <v>0</v>
      </c>
    </row>
    <row r="2" spans="2:8" ht="21.45" customHeight="1" thickBot="1" x14ac:dyDescent="0.35">
      <c r="B2" s="76"/>
    </row>
    <row r="3" spans="2:8" ht="15" thickBot="1" x14ac:dyDescent="0.35">
      <c r="B3" s="126" t="str">
        <f>INDEX(tTrad[intro_maintitle],MATCH(sl_language,tTrad[[Langue]:[Langue]],0))</f>
        <v>Tutoriel version 9.9.4</v>
      </c>
    </row>
    <row r="4" spans="2:8" ht="15" thickBot="1" x14ac:dyDescent="0.35">
      <c r="B4" s="76"/>
    </row>
    <row r="5" spans="2:8" ht="15.6" x14ac:dyDescent="0.3">
      <c r="B5" s="127" t="s">
        <v>1</v>
      </c>
    </row>
    <row r="6" spans="2:8" ht="15" thickBot="1" x14ac:dyDescent="0.35">
      <c r="B6" s="128" t="s">
        <v>2</v>
      </c>
    </row>
    <row r="7" spans="2:8" x14ac:dyDescent="0.3">
      <c r="B7" s="76"/>
    </row>
    <row r="8" spans="2:8" ht="25.5" customHeight="1" x14ac:dyDescent="0.3">
      <c r="B8" s="77" t="str">
        <f>INDEX(tTrad[intro_aim_sectiontitle],MATCH(sl_language,tTrad[[Langue]:[Langue]],0))</f>
        <v>Objectif de ce document:</v>
      </c>
    </row>
    <row r="9" spans="2:8" ht="101.25" customHeight="1" x14ac:dyDescent="0.3">
      <c r="B9" s="40" t="str">
        <f>INDEX(tTrad[intro_aim_msg1],MATCH(sl_language,tTrad[[Langue]:[Langue]],0))</f>
        <v>Le but de ce document est d'aider les partenaires d'implantation à adapter le formulaire CAP EHA (Connaissances, Attitudes, Pratiques) - mis à disposition par le HCR - en fonction de leurs besoins locaux. Le format XLS, c'est-à-dire le format dans lequel le formulaire CAP EHA est disponible, est un format standard dans les enquêtes utilisant la technologie mobile. Beaucoup de documents ont déjà été écrits sur le codage dans ce format (liens disponibles à la fin du document); cependant, nous vous expliquerons ici comment adapter votre formulaire CAP EHA de manière spécifique.</v>
      </c>
      <c r="H9" s="36"/>
    </row>
    <row r="10" spans="2:8" ht="62.25" customHeight="1" x14ac:dyDescent="0.3">
      <c r="B10" s="41" t="str">
        <f>INDEX(tTrad[intro_aim_msg2],MATCH(sl_language,tTrad[[Langue]:[Langue]],0))</f>
        <v xml:space="preserve">    Le présent document a pour but de fournir aux partenaires d'implantation les connaissances nécessaires pour comprendre comment fonctionne un formulaire XLS de telle sorte qu'ils puissent adapter celui d'une CAP EHA à leurs besoins. Cet outil ne permet cependant pas d'apprendre comment élaborer un formulaire à partir de zéro. </v>
      </c>
      <c r="F10" s="33"/>
    </row>
    <row r="11" spans="2:8" ht="47.25" customHeight="1" x14ac:dyDescent="0.3">
      <c r="B11" s="39" t="str">
        <f>INDEX(tTrad[intro_aim_msg3],MATCH(sl_language,tTrad[[Langue]:[Langue]],0))</f>
        <v xml:space="preserve">    Dans l'onglet SURVEY, toutes les lignes en GRAS doivent rester telles quelles - elles sont reliées à des indicateurs de base qui ne seront pas calculés correctement si des modifications sont apportées.</v>
      </c>
      <c r="F11" s="33"/>
    </row>
    <row r="12" spans="2:8" ht="5.25" customHeight="1" x14ac:dyDescent="0.3">
      <c r="B12" s="37"/>
    </row>
    <row r="13" spans="2:8" x14ac:dyDescent="0.3">
      <c r="B13" s="77" t="str">
        <f>INDEX(tTrad[intro_overview_sectiontitle],MATCH(sl_language,tTrad[[Langue]:[Langue]],0))</f>
        <v>Aperçu</v>
      </c>
    </row>
    <row r="14" spans="2:8" x14ac:dyDescent="0.3">
      <c r="B14" s="35" t="str">
        <f>INDEX(tTrad[intro_overview_msg_1],MATCH(sl_language,tTrad[[Langue]:[Langue]],0))</f>
        <v>Les trois onglets verts contiennent le contenu du formulaire:</v>
      </c>
    </row>
    <row r="15" spans="2:8" s="43" customFormat="1" ht="13.8" x14ac:dyDescent="0.3">
      <c r="B15" s="129" t="str">
        <f>INDEX(tTrad[intro_overview_msg_2],MATCH(sl_language,tTrad[[Langue]:[Langue]],0))</f>
        <v xml:space="preserve">    survey (là où les questions sont listées)</v>
      </c>
    </row>
    <row r="16" spans="2:8" s="42" customFormat="1" x14ac:dyDescent="0.3">
      <c r="B16" s="129" t="str">
        <f>INDEX(tTrad[intro_overview_msg_3],MATCH(sl_language,tTrad[[Langue]:[Langue]],0))</f>
        <v xml:space="preserve">    choice (là où les choix multiples ou simples de réponses aux questions du formulaire sont listés)</v>
      </c>
    </row>
    <row r="17" spans="2:2" s="42" customFormat="1" x14ac:dyDescent="0.3">
      <c r="B17" s="129" t="str">
        <f>INDEX(tTrad[intro_overview_msg_4],MATCH(sl_language,tTrad[[Langue]:[Langue]],0))</f>
        <v xml:space="preserve">    settings (là où les paramètres généraux du formulaire sont décrits)</v>
      </c>
    </row>
    <row r="18" spans="2:2" x14ac:dyDescent="0.3">
      <c r="B18" s="104"/>
    </row>
    <row r="19" spans="2:2" ht="27.6" x14ac:dyDescent="0.3">
      <c r="B19" s="40" t="str">
        <f>INDEX(tTrad[intro_overview_msg_6],MATCH(sl_language,tTrad[[Langue]:[Langue]],0))</f>
        <v>Les trois onglets orange sont les onglets d'instructions sur les modalités de fonctionnement et d'adaptation du formulaire au contexte local.</v>
      </c>
    </row>
    <row r="20" spans="2:2" ht="15.6" x14ac:dyDescent="0.3">
      <c r="B20" s="103"/>
    </row>
    <row r="31" spans="2:2" x14ac:dyDescent="0.3">
      <c r="B31" s="38"/>
    </row>
    <row r="32" spans="2:2" x14ac:dyDescent="0.3">
      <c r="B32" s="38"/>
    </row>
    <row r="33" spans="2:2" x14ac:dyDescent="0.3">
      <c r="B33" s="38"/>
    </row>
  </sheetData>
  <sheetProtection formatCells="0"/>
  <pageMargins left="0.7" right="0.7" top="0.75" bottom="0.75" header="0.3" footer="0.3"/>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META!$B$5:$B$6</xm:f>
          </x14:formula1>
          <xm:sqref>B6</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5"/>
  </sheetPr>
  <dimension ref="A1:C76"/>
  <sheetViews>
    <sheetView showGridLines="0" showRowColHeaders="0" workbookViewId="0">
      <selection activeCell="E23" sqref="E23"/>
    </sheetView>
  </sheetViews>
  <sheetFormatPr defaultColWidth="8.6640625" defaultRowHeight="14.4" x14ac:dyDescent="0.3"/>
  <cols>
    <col min="1" max="1" width="1.6640625" style="4" customWidth="1"/>
    <col min="2" max="2" width="67.44140625" style="4" customWidth="1"/>
    <col min="3" max="3" width="80.44140625" style="4" customWidth="1"/>
    <col min="4" max="16384" width="8.6640625" style="4"/>
  </cols>
  <sheetData>
    <row r="1" spans="1:3" s="6" customFormat="1" ht="13.8" x14ac:dyDescent="0.3">
      <c r="B1" s="6" t="str">
        <f>INDEX(tTrad[over_gen_maintitle],MATCH(sl_language,tTrad[[Langue]:[Langue]],0))</f>
        <v>I. Informations générales</v>
      </c>
    </row>
    <row r="2" spans="1:3" s="6" customFormat="1" ht="13.8" x14ac:dyDescent="0.3"/>
    <row r="3" spans="1:3" x14ac:dyDescent="0.3">
      <c r="B3" s="6" t="str">
        <f>INDEX(tTrad[over_type_subtitle_1],MATCH(sl_language,tTrad[[Langue]:[Langue]],0))</f>
        <v>I.1. Type de questions (ou variables)</v>
      </c>
      <c r="C3" s="5"/>
    </row>
    <row r="4" spans="1:3" ht="15" thickBot="1" x14ac:dyDescent="0.35">
      <c r="A4" s="180"/>
      <c r="B4" s="16" t="s">
        <v>3</v>
      </c>
      <c r="C4" s="17" t="str">
        <f>INDEX(tTrad[over_gen_type_def_1],MATCH(sl_language,tTrad[[Langue]:[Langue]],0))</f>
        <v>Pour la saisie de texte libre.</v>
      </c>
    </row>
    <row r="5" spans="1:3" x14ac:dyDescent="0.3">
      <c r="A5" s="180"/>
      <c r="B5" s="13" t="s">
        <v>4</v>
      </c>
      <c r="C5" s="12" t="str">
        <f>INDEX(tTrad[over_gen_type_def_2],MATCH(sl_language,tTrad[[Langue]:[Langue]],0))</f>
        <v>Saisie de nombres entiers ("ronds").</v>
      </c>
    </row>
    <row r="6" spans="1:3" x14ac:dyDescent="0.3">
      <c r="A6" s="180"/>
      <c r="B6" s="15" t="s">
        <v>5</v>
      </c>
      <c r="C6" s="14" t="str">
        <f>INDEX(tTrad[over_gen_type_def_3],MATCH(sl_language,tTrad[[Langue]:[Langue]],0))</f>
        <v>Saisie de nombres décimaux.</v>
      </c>
    </row>
    <row r="7" spans="1:3" ht="55.2" x14ac:dyDescent="0.3">
      <c r="A7" s="180"/>
      <c r="B7" s="13" t="s">
        <v>6</v>
      </c>
      <c r="C7" s="12" t="str">
        <f>INDEX(tTrad[over_gen_type_def_4],MATCH(sl_language,tTrad[[Langue]:[Langue]],0))</f>
        <v>Pour les questions à choix multiples mais auxquelles vous ne pouvez sélectionner qu'une seule réponse parmi celles de la liste fournie. [option] indique ce que vous devez spécifier dans l'onglet "choices", où la liste des options est fournie. Si le nom de votre liste est "foodtype", la traduction informatique est "select_one [foodtype]".</v>
      </c>
    </row>
    <row r="8" spans="1:3" ht="27.6" x14ac:dyDescent="0.3">
      <c r="A8" s="180"/>
      <c r="B8" s="15" t="s">
        <v>7</v>
      </c>
      <c r="C8" s="14" t="str">
        <f>INDEX(tTrad[over_gen_type_def_5],MATCH(sl_language,tTrad[[Langue]:[Langue]],0))</f>
        <v>Identique à select_one, hormis que l'utilisateur peut choisir autant de réponses qu'il le désire.</v>
      </c>
    </row>
    <row r="9" spans="1:3" x14ac:dyDescent="0.3">
      <c r="A9" s="180"/>
      <c r="B9" s="13" t="s">
        <v>8</v>
      </c>
      <c r="C9" s="12" t="str">
        <f>INDEX(tTrad[over_gen_type_def_6],MATCH(sl_language,tTrad[[Langue]:[Langue]],0))</f>
        <v>Inscrit une note sur l'écran mais n'autorise aucune saisie.</v>
      </c>
    </row>
    <row r="10" spans="1:3" x14ac:dyDescent="0.3">
      <c r="A10" s="180"/>
      <c r="B10" s="15" t="s">
        <v>9</v>
      </c>
      <c r="C10" s="14" t="str">
        <f>INDEX(tTrad[over_gen_type_def_7],MATCH(sl_language,tTrad[[Langue]:[Langue]],0))</f>
        <v>Pour recueillir les coordonnées GPS.</v>
      </c>
    </row>
    <row r="11" spans="1:3" x14ac:dyDescent="0.3">
      <c r="A11" s="180"/>
      <c r="B11" s="13" t="s">
        <v>10</v>
      </c>
      <c r="C11" s="12" t="str">
        <f>INDEX(tTrad[over_gen_type_def_8],MATCH(sl_language,tTrad[[Langue]:[Langue]],0))</f>
        <v>Pour prendre une photo.</v>
      </c>
    </row>
    <row r="12" spans="1:3" x14ac:dyDescent="0.3">
      <c r="A12" s="180"/>
      <c r="B12" s="15" t="s">
        <v>11</v>
      </c>
      <c r="C12" s="14" t="str">
        <f>INDEX(tTrad[over_gen_type_def_9],MATCH(sl_language,tTrad[[Langue]:[Langue]],0))</f>
        <v>Pour analyser un code-barres, mais requiert des applications supplémentaires.</v>
      </c>
    </row>
    <row r="13" spans="1:3" x14ac:dyDescent="0.3">
      <c r="A13" s="180"/>
      <c r="B13" s="13" t="s">
        <v>12</v>
      </c>
      <c r="C13" s="12" t="str">
        <f>INDEX(tTrad[over_gen_type_def_10],MATCH(sl_language,tTrad[[Langue]:[Langue]],0))</f>
        <v>Pour sélectionner une date.</v>
      </c>
    </row>
    <row r="14" spans="1:3" x14ac:dyDescent="0.3">
      <c r="A14" s="180"/>
      <c r="B14" s="15" t="s">
        <v>13</v>
      </c>
      <c r="C14" s="14" t="str">
        <f>INDEX(tTrad[over_gen_type_def_11],MATCH(sl_language,tTrad[[Langue]:[Langue]],0))</f>
        <v>Pour sélectionner une date &amp; une heure.</v>
      </c>
    </row>
    <row r="15" spans="1:3" x14ac:dyDescent="0.3">
      <c r="A15" s="180"/>
      <c r="B15" s="13" t="s">
        <v>14</v>
      </c>
      <c r="C15" s="12" t="str">
        <f>INDEX(tTrad[over_gen_type_def_12],MATCH(sl_language,tTrad[[Langue]:[Langue]],0))</f>
        <v>Pour enregistrer un audio.</v>
      </c>
    </row>
    <row r="16" spans="1:3" x14ac:dyDescent="0.3">
      <c r="A16" s="180"/>
      <c r="B16" s="15" t="s">
        <v>15</v>
      </c>
      <c r="C16" s="14" t="str">
        <f>INDEX(tTrad[over_gen_type_def_13],MATCH(sl_language,tTrad[[Langue]:[Langue]],0))</f>
        <v>Pour enregistrer un vidéo.</v>
      </c>
    </row>
    <row r="17" spans="1:3" x14ac:dyDescent="0.3">
      <c r="A17" s="180"/>
      <c r="B17" s="13" t="s">
        <v>16</v>
      </c>
      <c r="C17" s="12" t="str">
        <f>INDEX(tTrad[over_gen_type_def_14],MATCH(sl_language,tTrad[[Langue]:[Langue]],0))</f>
        <v>Pour ordonner un calcul.</v>
      </c>
    </row>
    <row r="18" spans="1:3" x14ac:dyDescent="0.3">
      <c r="B18" s="11"/>
      <c r="C18" s="5"/>
    </row>
    <row r="19" spans="1:3" x14ac:dyDescent="0.3">
      <c r="B19" s="6" t="str">
        <f>INDEX(tTrad[over_gen_subtitle_2],MATCH(sl_language,tTrad[[Langue]:[Langue]],0))</f>
        <v>I.2. Rôle des colonnes</v>
      </c>
      <c r="C19" s="5"/>
    </row>
    <row r="20" spans="1:3" ht="15" thickBot="1" x14ac:dyDescent="0.35">
      <c r="A20" s="180"/>
      <c r="B20" s="16" t="s">
        <v>17</v>
      </c>
      <c r="C20" s="16" t="str">
        <f>INDEX(tTrad[over_gen_role_desc_1],MATCH(sl_language,tTrad[[Langue]:[Langue]],0))</f>
        <v>Description</v>
      </c>
    </row>
    <row r="21" spans="1:3" x14ac:dyDescent="0.3">
      <c r="A21" s="180"/>
      <c r="B21" s="13" t="s">
        <v>18</v>
      </c>
      <c r="C21" s="12" t="str">
        <f>INDEX(tTrad[over_gen_role_desc_2],MATCH(sl_language,tTrad[[Langue]:[Langue]],0))</f>
        <v>Type de question (texte, image...).</v>
      </c>
    </row>
    <row r="22" spans="1:3" x14ac:dyDescent="0.3">
      <c r="A22" s="180"/>
      <c r="B22" s="15" t="s">
        <v>19</v>
      </c>
      <c r="C22" s="14" t="str">
        <f>INDEX(tTrad[over_gen_role_desc_3],MATCH(sl_language,tTrad[[Langue]:[Langue]],0))</f>
        <v>Nom de la question (et des colonnes dans "Output").</v>
      </c>
    </row>
    <row r="23" spans="1:3" ht="46.95" customHeight="1" x14ac:dyDescent="0.3">
      <c r="A23" s="180"/>
      <c r="B23" s="13" t="str">
        <f>INDEX(tTrad[over_gen_role_msg_4],MATCH(sl_language,tTrad[[Langue]:[Langue]],0))</f>
        <v>label::Français</v>
      </c>
      <c r="C23" s="12" t="str">
        <f>INDEX(tTrad[over_gen_role_desc_4],MATCH(sl_language,tTrad[[Langue]:[Langue]],0))</f>
        <v>Ce que l'intervieweur verra réellement dans le téléphone. Vous pouvez ajouter autant de langues que vous le désirez (ou enlever les colonnes des langues que vous ne voulez pas voir).</v>
      </c>
    </row>
    <row r="24" spans="1:3" ht="41.4" x14ac:dyDescent="0.3">
      <c r="A24" s="180"/>
      <c r="B24" s="15" t="str">
        <f>INDEX(tTrad[over_gen_role_msg_5],MATCH(sl_language,tTrad[[Langue]:[Langue]],0))</f>
        <v>hint::Français</v>
      </c>
      <c r="C24" s="14" t="str">
        <f>INDEX(tTrad[over_gen_role_desc_5],MATCH(sl_language,tTrad[[Langue]:[Langue]],0))</f>
        <v>Une note pour l'intervieweur, pour clarifier une question, faire un rappel... N'oubliez pas d'ajouter les différentes langues que vous avez incluses pour la colonne "label" ou de les retirer dans le cas contraire.</v>
      </c>
    </row>
    <row r="25" spans="1:3" ht="33" customHeight="1" x14ac:dyDescent="0.3">
      <c r="A25" s="180"/>
      <c r="B25" s="13" t="s">
        <v>22</v>
      </c>
      <c r="C25" s="12" t="str">
        <f>INDEX(tTrad[over_gen_role_desc_6],MATCH(sl_language,tTrad[[Langue]:[Langue]],0))</f>
        <v>Pour ajouter des contraintes aux réponses (fourchette de valeurs numériques par exemple).</v>
      </c>
    </row>
    <row r="26" spans="1:3" x14ac:dyDescent="0.3">
      <c r="A26" s="180"/>
      <c r="B26" s="15" t="str">
        <f>INDEX(tTrad[over_gen_role_msg_7],MATCH(sl_language,tTrad[[Langue]:[Langue]],0))</f>
        <v>constraint_message::Français</v>
      </c>
      <c r="C26" s="14" t="str">
        <f>INDEX(tTrad[over_gen_role_desc_7],MATCH(sl_language,tTrad[[Langue]:[Langue]],0))</f>
        <v>Message à afficher si la réponse ne respecte pas les contraintes.</v>
      </c>
    </row>
    <row r="27" spans="1:3" ht="31.95" customHeight="1" x14ac:dyDescent="0.3">
      <c r="A27" s="180"/>
      <c r="B27" s="13" t="s">
        <v>24</v>
      </c>
      <c r="C27" s="12" t="str">
        <f>INDEX(tTrad[over_gen_role_desc_8],MATCH(sl_language,tTrad[[Langue]:[Langue]],0))</f>
        <v>Calcule une valeur (“+”, “-” et EN FRANÇAIS DS LE TXT div), peut calculer un âge à partir d'un date de naissance par exemple.</v>
      </c>
    </row>
    <row r="28" spans="1:3" ht="43.95" customHeight="1" x14ac:dyDescent="0.3">
      <c r="A28" s="180"/>
      <c r="B28" s="15" t="s">
        <v>25</v>
      </c>
      <c r="C28" s="14" t="str">
        <f>INDEX(tTrad[over_gen_role_desc_9],MATCH(sl_language,tTrad[[Langue]:[Langue]],0))</f>
        <v>Pour ajouter une (des) condition(s) à respecter pour que la question s'affiche. Par exemple, si la réponse à la question précédente est "Autre" montrer la question "Si autre, merci de spécifier"; sinon, ne pas afficher.</v>
      </c>
    </row>
    <row r="29" spans="1:3" x14ac:dyDescent="0.3">
      <c r="A29" s="180"/>
      <c r="B29" s="15" t="s">
        <v>26</v>
      </c>
      <c r="C29" s="14" t="str">
        <f>INDEX(tTrad[over_gen_role_desc_10],MATCH(sl_language,tTrad[[Langue]:[Langue]],0))</f>
        <v>Permet de répéter les questions un certain nombre de fois automatiquement.</v>
      </c>
    </row>
    <row r="30" spans="1:3" ht="27.6" x14ac:dyDescent="0.3">
      <c r="A30" s="180"/>
      <c r="B30" s="13" t="s">
        <v>27</v>
      </c>
      <c r="C30" s="12" t="str">
        <f>INDEX(tTrad[over_gen_role_desc_11],MATCH(sl_language,tTrad[[Langue]:[Langue]],0))</f>
        <v>C'est la colonne qui permet de paramétrer des listes en cascades (options apparaissant selon les réponses fournies aux questions précédentes).</v>
      </c>
    </row>
    <row r="31" spans="1:3" x14ac:dyDescent="0.3">
      <c r="A31" s="180"/>
      <c r="B31" s="15" t="s">
        <v>28</v>
      </c>
      <c r="C31" s="14" t="str">
        <f>INDEX(tTrad[over_gen_role_desc_12],MATCH(sl_language,tTrad[[Langue]:[Langue]],0))</f>
        <v>Widget à afficher (cf. plus loin: calendrier par exemple).</v>
      </c>
    </row>
    <row r="32" spans="1:3" x14ac:dyDescent="0.3">
      <c r="A32" s="180"/>
      <c r="B32" s="13" t="s">
        <v>29</v>
      </c>
      <c r="C32" s="12" t="str">
        <f>INDEX(tTrad[over_gen_role_desc_13],MATCH(sl_language,tTrad[[Langue]:[Langue]],0))</f>
        <v>Saisir "yes" si vous voulez rendre cette question obligatoire.</v>
      </c>
    </row>
    <row r="33" spans="1:3" ht="27.6" x14ac:dyDescent="0.3">
      <c r="A33" s="180"/>
      <c r="B33" s="15" t="s">
        <v>30</v>
      </c>
      <c r="C33" s="14" t="str">
        <f>INDEX(tTrad[over_gen_role_desc_14],MATCH(sl_language,tTrad[[Langue]:[Langue]],0))</f>
        <v>C'est la colonne qui permet de visualiser les modalités telles que les photos, du texte, etc (voir onglet "instructions", section II.2 pour plus d'informations).</v>
      </c>
    </row>
    <row r="34" spans="1:3" ht="27.6" x14ac:dyDescent="0.3">
      <c r="A34" s="180"/>
      <c r="B34" s="13" t="s">
        <v>31</v>
      </c>
      <c r="C34" s="12" t="str">
        <f>INDEX(tTrad[over_gen_role_desc_15],MATCH(sl_language,tTrad[[Langue]:[Langue]],0))</f>
        <v>Pour spécifier dans quel onglet de l'analyseur Kobo vos résultats à une question donnée vont apparaître (voir la documentation sur l'analyse pour en savoir plus).</v>
      </c>
    </row>
    <row r="35" spans="1:3" x14ac:dyDescent="0.3">
      <c r="B35" s="11"/>
      <c r="C35" s="5"/>
    </row>
    <row r="36" spans="1:3" s="80" customFormat="1" x14ac:dyDescent="0.3">
      <c r="B36" s="7" t="str">
        <f>INDEX(tTrad[over_settings_maintitle],MATCH(sl_language,tTrad[[Langue]:[Langue]],0))</f>
        <v>II. Paramètres spécifiques</v>
      </c>
      <c r="C36" s="79"/>
    </row>
    <row r="37" spans="1:3" s="80" customFormat="1" ht="27.6" x14ac:dyDescent="0.3">
      <c r="A37" s="181"/>
      <c r="B37" s="81" t="str">
        <f>INDEX(tTrad[over_settings_msg_1],MATCH(sl_language,tTrad[[Langue]:[Langue]],0))</f>
        <v>La section ci-dessous décrit les paramètres spécifiques qui peuvent être définis pour chaque question ou groupe de questions.</v>
      </c>
      <c r="C37" s="82"/>
    </row>
    <row r="38" spans="1:3" s="80" customFormat="1" x14ac:dyDescent="0.3">
      <c r="B38" s="6" t="str">
        <f>INDEX(tTrad[over_settings_subtitle_1],MATCH(sl_language,tTrad[[Langue]:[Langue]],0))</f>
        <v>II.1. Contraintes sur certaines données</v>
      </c>
      <c r="C38" s="79"/>
    </row>
    <row r="39" spans="1:3" s="80" customFormat="1" ht="27" customHeight="1" x14ac:dyDescent="0.3">
      <c r="A39" s="181"/>
      <c r="B39" s="81" t="str">
        <f>INDEX(tTrad[over_const_msg_1],MATCH(sl_language,tTrad[[Langue]:[Langue]],0))</f>
        <v>Celles-ci doivent être mises dans la colonne "constraints".</v>
      </c>
      <c r="C39" s="82"/>
    </row>
    <row r="40" spans="1:3" s="80" customFormat="1" ht="15" thickBot="1" x14ac:dyDescent="0.35">
      <c r="A40" s="182"/>
      <c r="B40" s="83" t="str">
        <f>INDEX(tTrad[over_const_msg_2],MATCH(sl_language,tTrad[[Langue]:[Langue]],0))</f>
        <v>Type de contrainte</v>
      </c>
      <c r="C40" s="83" t="str">
        <f>INDEX(tTrad[over_const_desc_1],MATCH(sl_language,tTrad[[Langue]:[Langue]],0))</f>
        <v>Exemples</v>
      </c>
    </row>
    <row r="41" spans="1:3" ht="27.6" x14ac:dyDescent="0.3">
      <c r="A41" s="180"/>
      <c r="B41" s="84" t="str">
        <f>INDEX(tTrad[over_const_msg_3],MATCH(sl_language,tTrad[[Langue]:[Langue]],0))</f>
        <v>Le résultat pour cette question doit être SUPÉRIEUR À 0 et INFÉRIEUR à 100.</v>
      </c>
      <c r="C41" s="84" t="str">
        <f>INDEX(tTrad[over_const_desc_2],MATCH(sl_language,tTrad[[Langue]:[Langue]],0))</f>
        <v>.&gt;0 and .&lt;100</v>
      </c>
    </row>
    <row r="42" spans="1:3" ht="27.6" x14ac:dyDescent="0.3">
      <c r="A42" s="180"/>
      <c r="B42" s="14" t="str">
        <f>INDEX(tTrad[over_const_msg_4],MATCH(sl_language,tTrad[[Langue]:[Langue]],0))</f>
        <v>CETTE COLONNE doit être SUPÉRIEURE OU ÉGALE à la valeur de "HHSIZE".</v>
      </c>
      <c r="C42" s="14" t="str">
        <f>INDEX(tTrad[over_const_desc_3],MATCH(sl_language,tTrad[[Langue]:[Langue]],0))</f>
        <v>.&lt;${HHSIZE}</v>
      </c>
    </row>
    <row r="43" spans="1:3" ht="27.6" x14ac:dyDescent="0.3">
      <c r="A43" s="183"/>
      <c r="B43" s="85" t="str">
        <f>INDEX(tTrad[over_const_msg_5],MATCH(sl_language,tTrad[[Langue]:[Langue]],0))</f>
        <v xml:space="preserve">    Vous pouvez aussi ajouter un message de contrainte dans la colonne constraint_message.</v>
      </c>
      <c r="C43" s="86"/>
    </row>
    <row r="44" spans="1:3" ht="27.6" x14ac:dyDescent="0.3">
      <c r="A44" s="183"/>
      <c r="B44" s="85" t="str">
        <f>INDEX(tTrad[over_const_msg_6],MATCH(sl_language,tTrad[[Langue]:[Langue]],0))</f>
        <v xml:space="preserve">    Notez que le résultat d'une question peut être commandé à l'aide de "${VARIABLENAME}".</v>
      </c>
      <c r="C44" s="86"/>
    </row>
    <row r="45" spans="1:3" x14ac:dyDescent="0.3">
      <c r="B45" s="87"/>
      <c r="C45" s="79"/>
    </row>
    <row r="46" spans="1:3" x14ac:dyDescent="0.3">
      <c r="B46" s="6" t="str">
        <f>INDEX(tTrad[over_settings_subtitle_2],MATCH(sl_language,tTrad[[Langue]:[Langue]],0))</f>
        <v>II.2. Questions conditionnelles ("relevant")</v>
      </c>
      <c r="C46" s="79"/>
    </row>
    <row r="47" spans="1:3" ht="90" customHeight="1" x14ac:dyDescent="0.3">
      <c r="A47" s="183"/>
      <c r="B47" s="81" t="str">
        <f>INDEX(tTrad[over_cond_msg_1],MATCH(sl_language,tTrad[[Langue]:[Langue]],0))</f>
        <v>Celles-ci doivent mises dans la colonne "relevant" (pertinent) pour spécifier si une question ou un groupe de questions ne devraient apparaître que dans certains cas. Si vous ajoutez plus qu'une condition, il vous faut utiliser les opérateurs AND/OR (ET/OU) pour spécifier si vous voulez que toutes les conditions s'appliquent ou juste une.</v>
      </c>
      <c r="C47" s="82"/>
    </row>
    <row r="48" spans="1:3" ht="15" thickBot="1" x14ac:dyDescent="0.35">
      <c r="A48" s="180"/>
      <c r="B48" s="83" t="str">
        <f>INDEX(tTrad[over_cond_msg_2],MATCH(sl_language,tTrad[[Langue]:[Langue]],0))</f>
        <v>Type de condition</v>
      </c>
      <c r="C48" s="83" t="str">
        <f>INDEX(tTrad[over_cond_desc_1],MATCH(sl_language,tTrad[[Langue]:[Langue]],0))</f>
        <v>Exemples</v>
      </c>
    </row>
    <row r="49" spans="1:3" ht="27.6" x14ac:dyDescent="0.3">
      <c r="A49" s="180"/>
      <c r="B49" s="84" t="str">
        <f>INDEX(tTrad[over_cond_msg_3],MATCH(sl_language,tTrad[[Langue]:[Langue]],0))</f>
        <v>Les questions sur l'hygiène féminine n'apparaissent que si la variable “NBWOMENREPROD” est supérieure à 0.</v>
      </c>
      <c r="C49" s="84" t="str">
        <f>INDEX(tTrad[over_cond_desc_2],MATCH(sl_language,tTrad[[Langue]:[Langue]],0))</f>
        <v>${NBWOMENREPROD}&gt;0</v>
      </c>
    </row>
    <row r="50" spans="1:3" ht="41.4" x14ac:dyDescent="0.3">
      <c r="A50" s="180"/>
      <c r="B50" s="14" t="str">
        <f>INDEX(tTrad[over_cond_msg_4],MATCH(sl_language,tTrad[[Langue]:[Langue]],0))</f>
        <v>La question "Si autre, merci de spécifier:" apparaît si la variable “ENUMERATOR” est égale à "96" (ce qui correspond au code pour "Autre").</v>
      </c>
      <c r="C50" s="14" t="str">
        <f>INDEX(tTrad[over_cond_desc_3],MATCH(sl_language,tTrad[[Langue]:[Langue]],0))</f>
        <v>selected(${ENUMERATOR},'96')</v>
      </c>
    </row>
    <row r="51" spans="1:3" ht="63" customHeight="1" x14ac:dyDescent="0.3">
      <c r="A51" s="180"/>
      <c r="B51" s="84" t="str">
        <f>INDEX(tTrad[over_cond_msg_5],MATCH(sl_language,tTrad[[Langue]:[Langue]],0))</f>
        <v>La question n'apparaît que si la variable “LATRINETYPE” n'obtient pas la valeur "2" (c'est-à-dire "pit latrine") AJOUTER PARENTHÈSE. Donc tout autre choix que "2" à la question "IDType" fera apparaître la question LATRINETYPE.</v>
      </c>
      <c r="C51" s="84" t="str">
        <f>INDEX(tTrad[over_cond_desc_4],MATCH(sl_language,tTrad[[Langue]:[Langue]],0))</f>
        <v>not(selected(${LATRINETYPE},'2'))</v>
      </c>
    </row>
    <row r="52" spans="1:3" x14ac:dyDescent="0.3">
      <c r="A52" s="180"/>
      <c r="B52" s="10"/>
      <c r="C52"/>
    </row>
    <row r="53" spans="1:3" ht="27.6" x14ac:dyDescent="0.3">
      <c r="A53" s="183"/>
      <c r="B53" s="85" t="str">
        <f>INDEX(tTrad[over_cond_desc_6],MATCH(sl_language,tTrad[[Langue]:[Langue]],0))</f>
        <v xml:space="preserve">    Vous ne pouvez pas faire référence à une variable qui recevra une valeur plus loin dans le formulaire.</v>
      </c>
      <c r="C53" s="31"/>
    </row>
    <row r="54" spans="1:3" s="1" customFormat="1" ht="58.95" customHeight="1" x14ac:dyDescent="0.3">
      <c r="B54" s="88" t="str">
        <f>INDEX(tTrad[over_cond_desc_7],MATCH(sl_language,tTrad[[Langue]:[Langue]],0))</f>
        <v xml:space="preserve">    Lorsque vous utilisez selected(${Variable}, ’youroption’), vous devez TOUJOURS utiliser des guillemets simples (apostrophes), y compris pour les nombres. Sinon vous recevrez un message d'erreur au moment de télécharger le formulaire.</v>
      </c>
      <c r="C54" s="32"/>
    </row>
    <row r="55" spans="1:3" s="1" customFormat="1" x14ac:dyDescent="0.3">
      <c r="B55" s="89"/>
      <c r="C55" s="19"/>
    </row>
    <row r="56" spans="1:3" x14ac:dyDescent="0.3">
      <c r="B56" s="6" t="str">
        <f>INDEX(tTrad[over_settings_subtitle_3],MATCH(sl_language,tTrad[[Langue]:[Langue]],0))</f>
        <v>II.3. Calculs</v>
      </c>
      <c r="C56" s="5"/>
    </row>
    <row r="57" spans="1:3" ht="55.2" x14ac:dyDescent="0.3">
      <c r="A57" s="183"/>
      <c r="B57" s="81" t="str">
        <f>INDEX(tTrad[over_calc_msg_1],MATCH(sl_language,tTrad[[Langue]:[Langue]],0))</f>
        <v>Ils doivent figurer dans la colonne pour calculer les éléments basés sur les résultats d'enquête (ex: un âge en comparant la date d'enquête et la date de naissance, une somme d'éléments, etc.).</v>
      </c>
      <c r="C57" s="30"/>
    </row>
    <row r="58" spans="1:3" ht="15" thickBot="1" x14ac:dyDescent="0.35">
      <c r="A58" s="180"/>
      <c r="B58" s="83" t="str">
        <f>INDEX(tTrad[over_calc_msg_2],MATCH(sl_language,tTrad[[Langue]:[Langue]],0))</f>
        <v>Type de calcul</v>
      </c>
      <c r="C58" s="83" t="str">
        <f>INDEX(tTrad[over_calc_desc_1],MATCH(sl_language,tTrad[[Langue]:[Langue]],0))</f>
        <v>Exemples</v>
      </c>
    </row>
    <row r="59" spans="1:3" ht="41.4" x14ac:dyDescent="0.3">
      <c r="A59" s="180"/>
      <c r="B59" s="90" t="str">
        <f>INDEX(tTrad[over_calc_msg_3],MATCH(sl_language,tTrad[[Langue]:[Langue]],0))</f>
        <v>Quantité d'eau pour un récipient donné d'après sa capacité (LITRE) et le nombre de trajets effectués (JOURNEY).</v>
      </c>
      <c r="C59" s="90" t="s">
        <v>32</v>
      </c>
    </row>
    <row r="60" spans="1:3" ht="55.5" customHeight="1" x14ac:dyDescent="0.3">
      <c r="A60" s="183"/>
      <c r="B60" s="85" t="str">
        <f>INDEX(tTrad[over_calc_msg_4],MATCH(sl_language,tTrad[[Langue]:[Langue]],0))</f>
        <v xml:space="preserve">    Ces calculs n'apparaîtront pas à l'écran. Si vous voulez que les résultats du calcul apparaissent à l'écran, vous devez créer une une question"note" demandant la réponse calculée (check English).</v>
      </c>
      <c r="C60" s="91"/>
    </row>
    <row r="61" spans="1:3" ht="90.45" customHeight="1" x14ac:dyDescent="0.3">
      <c r="A61" s="183"/>
      <c r="B61" s="44">
        <f>INDEX(tTrad[over_calc_msg_5],MATCH(sl_language,tTrad[[Langue]:[Langue]],0))</f>
        <v>0</v>
      </c>
      <c r="C61" s="18"/>
    </row>
    <row r="62" spans="1:3" x14ac:dyDescent="0.3">
      <c r="B62" s="9"/>
      <c r="C62" s="5"/>
    </row>
    <row r="63" spans="1:3" ht="19.95" customHeight="1" x14ac:dyDescent="0.3">
      <c r="B63" s="6" t="str">
        <f>INDEX(tTrad[over_settings_subtitle_4],MATCH(sl_language,tTrad[[Langue]:[Langue]],0))</f>
        <v>II.4. Apparence</v>
      </c>
      <c r="C63" s="92"/>
    </row>
    <row r="64" spans="1:3" ht="58.05" customHeight="1" x14ac:dyDescent="0.3">
      <c r="A64" s="183"/>
      <c r="B64" s="81" t="str">
        <f>INDEX(tTrad[over_app_msg_1],MATCH(sl_language,tTrad[[Langue]:[Langue]],0))</f>
        <v>Elle doit être réglée dans la colonne "appearance" pour vous aider à changer la façon dont les éléments apparaissent à l'écran (seuls les deux réglages les plus utilisés sont mentionnés ici).</v>
      </c>
      <c r="C64" s="82"/>
    </row>
    <row r="65" spans="1:3" ht="15" thickBot="1" x14ac:dyDescent="0.35">
      <c r="A65" s="180"/>
      <c r="B65" s="83" t="str">
        <f>INDEX(tTrad[over_app_msg_2],MATCH(sl_language,tTrad[[Langue]:[Langue]],0))</f>
        <v>Type d'effet</v>
      </c>
      <c r="C65" s="83" t="s">
        <v>33</v>
      </c>
    </row>
    <row r="66" spans="1:3" ht="27.6" x14ac:dyDescent="0.3">
      <c r="A66" s="180"/>
      <c r="B66" s="84" t="str">
        <f>INDEX(tTrad[over_app_msg_3],MATCH(sl_language,tTrad[[Langue]:[Langue]],0))</f>
        <v>Montre un calendrier tel que celui qui est utilisé pour "date" au début du formulaire.</v>
      </c>
      <c r="C66" s="84" t="s">
        <v>34</v>
      </c>
    </row>
    <row r="67" spans="1:3" ht="61.05" customHeight="1" x14ac:dyDescent="0.3">
      <c r="A67" s="180"/>
      <c r="B67" s="14" t="str">
        <f>INDEX(tTrad[over_app_msg_4],MATCH(sl_language,tTrad[[Langue]:[Langue]],0))</f>
        <v>Pour afficher plusieurs questions sur la même page, comme des tableaux ou des listes mais sous une présentation différente. Doit être paramétré au niveau du groupe (celui dans lequel toutes les questions se trouveront).</v>
      </c>
      <c r="C67" s="14" t="s">
        <v>35</v>
      </c>
    </row>
    <row r="68" spans="1:3" x14ac:dyDescent="0.3">
      <c r="B68" s="8"/>
      <c r="C68" s="8"/>
    </row>
    <row r="69" spans="1:3" x14ac:dyDescent="0.3">
      <c r="B69" s="7" t="str">
        <f>INDEX(tTrad[over_far_maintitle],MATCH(sl_language,tTrad[[Langue]:[Langue]],0))</f>
        <v>III. Au delà des questions individuelles</v>
      </c>
      <c r="C69" s="92"/>
    </row>
    <row r="70" spans="1:3" ht="39" customHeight="1" x14ac:dyDescent="0.3">
      <c r="A70" s="183"/>
      <c r="B70" s="96" t="str">
        <f>INDEX(tTrad[over_far_msg_1],MATCH(sl_language,tTrad[[Langue]:[Langue]],0))</f>
        <v>La section ci-dessous décrit différentes façons de regrouper les questions selon les objectifs.</v>
      </c>
      <c r="C70" s="93"/>
    </row>
    <row r="71" spans="1:3" s="137" customFormat="1" ht="24.75" customHeight="1" x14ac:dyDescent="0.3">
      <c r="B71" s="6" t="str">
        <f>INDEX(tTrad[over_far_subtitle_1],MATCH(sl_language,tTrad[[Langue]:[Langue]],0))</f>
        <v>III.1. Groupes</v>
      </c>
      <c r="C71" s="136"/>
    </row>
    <row r="72" spans="1:3" ht="124.05" customHeight="1" x14ac:dyDescent="0.3">
      <c r="A72" s="183"/>
      <c r="B72" s="96" t="str">
        <f>INDEX(tTrad[over_grp_msg_1],MATCH(sl_language,tTrad[[Langue]:[Langue]],0))</f>
        <v>Le regroupement de questions peut avoir plusieurs buts différents: (1) spécifier un paramètre pour tout un groupe de questions plutôt qu'une seule (ex: un saut de champ, ou encore une apparition sur un écran donné...) (2) pour faciliter l'analyse en "faisant comprendre" à l'outil d'analyse qu'il y a un lien entre les questions (voir exemple ci-dessous). 
Les questions doivent être regroupées entre les invites de commande "begin group" (début du groupe) et "end group" (fin du groupe).</v>
      </c>
      <c r="C72" s="94"/>
    </row>
    <row r="73" spans="1:3" ht="81" customHeight="1" x14ac:dyDescent="0.3"/>
    <row r="74" spans="1:3" ht="27" customHeight="1" x14ac:dyDescent="0.3">
      <c r="B74" s="6" t="str">
        <f>INDEX(tTrad[over_far_subtitle_2],MATCH(sl_language,tTrad[[Langue]:[Langue]],0))</f>
        <v>III.2. Répétitions</v>
      </c>
      <c r="C74" s="5"/>
    </row>
    <row r="75" spans="1:3" ht="175.95" customHeight="1" x14ac:dyDescent="0.3">
      <c r="A75" s="183"/>
      <c r="B75" s="95" t="str">
        <f>INDEX(tTrad[over_rpt_msg_1],MATCH(sl_language,tTrad[[Langue]:[Langue]],0))</f>
        <v>Un groupe de questions marquées comme "repeat" signifie que les questions qui y sont rattachées seront posées plusieurs fois. Les questions doivent être regroupées entre les invites de commande "begin repeat" (commencer la répétition) et "end repeat" (terminer la répétition). Si rien n'est spécifié dans la colonne "repeat_count" (nombre de répétitions), le nombre de questions sera répété jusqu'à ce que l'enquêteur mentionne qu'il ne veut pas ajouter de nouveau groupe de questions. Si un nombre ou encore le nom de la question précédente est spécifié dans repeat_coloumn" (tel que c'est le cas ici avec le nombre de récipients), le groupe de questions apparaîtra automatiquement le même nombre de fois que le nombre indiqué dans cette question.</v>
      </c>
      <c r="C75" s="45"/>
    </row>
    <row r="76" spans="1:3" ht="102" customHeight="1" x14ac:dyDescent="0.3"/>
  </sheetData>
  <sheetProtection sheet="1" objects="1" scenarios="1"/>
  <conditionalFormatting sqref="B2:C2 B4:C76 C3">
    <cfRule type="expression" dxfId="216" priority="3">
      <formula>MOD(ROW(),2)=1</formula>
    </cfRule>
    <cfRule type="expression" priority="4">
      <formula>MOD(ROW(),2)=1</formula>
    </cfRule>
  </conditionalFormatting>
  <conditionalFormatting sqref="B3">
    <cfRule type="expression" dxfId="215" priority="1">
      <formula>MOD(ROW(),2)=1</formula>
    </cfRule>
    <cfRule type="expression" priority="2">
      <formula>MOD(ROW(),2)=1</formula>
    </cfRule>
  </conditionalFormatting>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sheetPr>
  <dimension ref="B1:B536"/>
  <sheetViews>
    <sheetView showGridLines="0" showRowColHeaders="0" workbookViewId="0">
      <selection activeCell="E8" sqref="E8"/>
    </sheetView>
  </sheetViews>
  <sheetFormatPr defaultColWidth="8.6640625" defaultRowHeight="14.4" x14ac:dyDescent="0.3"/>
  <cols>
    <col min="1" max="1" width="2.6640625" style="107" customWidth="1"/>
    <col min="2" max="2" width="109.6640625" style="108" customWidth="1"/>
    <col min="3" max="16384" width="8.6640625" style="107"/>
  </cols>
  <sheetData>
    <row r="1" spans="2:2" ht="7.05" customHeight="1" x14ac:dyDescent="0.3"/>
    <row r="2" spans="2:2" s="106" customFormat="1" ht="19.05" customHeight="1" x14ac:dyDescent="0.3">
      <c r="B2" s="46" t="str">
        <f>INDEX(tTrad[inst_get_title_1],MATCH(sl_language,tTrad[[Langue]:[Langue]],0))</f>
        <v>I. Comprendre le format</v>
      </c>
    </row>
    <row r="3" spans="2:2" s="130" customFormat="1" ht="18" customHeight="1" x14ac:dyDescent="0.3">
      <c r="B3" s="97" t="str">
        <f>INDEX(tTrad[inst_get_msg_1],MATCH(sl_language,tTrad[[Langue]:[Langue]],0))</f>
        <v>Un code de couleurs spécifique a été mis en place dans la CAP EHA pour faciliter sa modification par les partenaires:</v>
      </c>
    </row>
    <row r="4" spans="2:2" s="106" customFormat="1" ht="31.05" customHeight="1" x14ac:dyDescent="0.3">
      <c r="B4" s="131" t="str">
        <f>INDEX(tTrad[inst_get_msg_2],MATCH(sl_language,tTrad[[Langue]:[Langue]],0))</f>
        <v xml:space="preserve">    Tout élément en orange doit être adapté/modifié avant un déploiement donné (voir parties II.1 et II.2 de cet onglet).</v>
      </c>
    </row>
    <row r="5" spans="2:2" s="106" customFormat="1" ht="40.049999999999997" customHeight="1" x14ac:dyDescent="0.3">
      <c r="B5" s="132" t="str">
        <f>INDEX(tTrad[inst_get_msg_3],MATCH(sl_language,tTrad[[Langue]:[Langue]],0))</f>
        <v xml:space="preserve">    Tout élément en rouge correspond aux questions facultatives qui sont masquées par défaut mais elles peuvent être affichées si besoin dans le cadre d'un déploiement donné.</v>
      </c>
    </row>
    <row r="6" spans="2:2" s="106" customFormat="1" ht="40.950000000000003" customHeight="1" x14ac:dyDescent="0.3">
      <c r="B6" s="111" t="str">
        <f>INDEX(tTrad[inst_get_msg_32],MATCH(sl_language,tTrad[[Langue]:[Langue]],0))</f>
        <v xml:space="preserve">    Tout élément en gras correspond aux questions qui doit pas etre modifier. Elles sont reliées à des indicateurs de base qui ne seront pas calculés correctement si des modifications sont apportées.</v>
      </c>
    </row>
    <row r="7" spans="2:2" s="106" customFormat="1" ht="52.95" customHeight="1" x14ac:dyDescent="0.3">
      <c r="B7" s="133" t="str">
        <f>INDEX(tTrad[inst_get_msg_4],MATCH(sl_language,tTrad[[Langue]:[Langue]],0))</f>
        <v xml:space="preserve">    Nous recommandons fortement que toute question ou choix rajouté au formulaire par les organisations partenaires apparaissent en vert pour faciliter la comparaison entre la CAP standardisée et la version du partenaire (notamment au cas où un dépannage serait nécessaire).</v>
      </c>
    </row>
    <row r="8" spans="2:2" s="130" customFormat="1" ht="88.05" customHeight="1" x14ac:dyDescent="0.3">
      <c r="B8" s="112" t="str">
        <f>INDEX(tTrad[inst_get_msg_5],MATCH(sl_language,tTrad[[Langue]:[Langue]],0))</f>
        <v xml:space="preserve">    Certaines cellules ont été protégées (ce qui veut dire qu'un utilisateur ne peut pas les utiliser) car leur modification peut avoir un gros impact sur les modalités de calcul, les sauts de champs, etc. présents dans le formulaire, ou même dans les outils d'analyse mis à disposition dans Excel pour créer facilement un nombre d'indicateurs minimum.</v>
      </c>
    </row>
    <row r="9" spans="2:2" s="106" customFormat="1" ht="19.95" customHeight="1" x14ac:dyDescent="0.3">
      <c r="B9" s="46" t="str">
        <f>INDEX(tTrad[inst_adapt_title_1],MATCH(sl_language,tTrad[[Langue]:[Langue]],0))</f>
        <v>II. Adapter les questions au contexte local en XLS form</v>
      </c>
    </row>
    <row r="10" spans="2:2" s="106" customFormat="1" ht="41.4" x14ac:dyDescent="0.3">
      <c r="B10" s="97" t="str">
        <f>INDEX(tTrad[inst_adapt_msg_1],MATCH(sl_language,tTrad[[Langue]:[Langue]],0))</f>
        <v>Vous trouverez ici toutes les explications concernant les modifications autorisées et comment les réaliser en respectant le format général (car une erreur de format peut s'avérer catastrophique pour votre enquête!).</v>
      </c>
    </row>
    <row r="11" spans="2:2" s="106" customFormat="1" ht="9" customHeight="1" x14ac:dyDescent="0.3">
      <c r="B11" s="97"/>
    </row>
    <row r="12" spans="2:2" s="106" customFormat="1" ht="49.95" customHeight="1" x14ac:dyDescent="0.3">
      <c r="B12" s="99" t="str">
        <f>INDEX(tTrad[inst_adapt_msg_2],MATCH(sl_language,tTrad[[Langue]:[Langue]],0))</f>
        <v xml:space="preserve">    N'hésitez pas à adapter la formulation des questions si vous trouvez qu'elles ne sont pas assez explicites dans un pays donné (tout en évitant d'en changer complètement le sens - si vous voulez modifier celui-ci complètement, mieux vaut masquer la question et en ajouter une nouvelle).</v>
      </c>
    </row>
    <row r="13" spans="2:2" s="106" customFormat="1" ht="10.050000000000001" customHeight="1" x14ac:dyDescent="0.3">
      <c r="B13" s="46"/>
    </row>
    <row r="14" spans="2:2" s="106" customFormat="1" ht="60" customHeight="1" x14ac:dyDescent="0.3">
      <c r="B14" s="98" t="str">
        <f>INDEX(tTrad[inst_adapt_msg_3],MATCH(sl_language,tTrad[[Langue]:[Langue]],0))</f>
        <v xml:space="preserve">    Assurez vous de toujours sauvegarder le formulaire sous un nom de version adapté à chaque fois que vous faites des modifications afin de pouvoir vous retrouver facilement (idem pour la mise à jour des versions sur les téléphones). Cela doit être fait dans l'onglet "Settings" dans les cellules form_title, "form_id" (attention, il ne peut y avoir ni espace ni caractères spéciaux ici; il s'agit de l'ID réelle du formulaire) et "version".</v>
      </c>
    </row>
    <row r="15" spans="2:2" s="106" customFormat="1" ht="25.95" customHeight="1" x14ac:dyDescent="0.3">
      <c r="B15" s="98"/>
    </row>
    <row r="16" spans="2:2" s="106" customFormat="1" ht="21" customHeight="1" x14ac:dyDescent="0.3">
      <c r="B16" s="46" t="str">
        <f>INDEX(tTrad[inst_lang_title_1],MATCH(sl_language,tTrad[[Langue]:[Langue]],0))</f>
        <v>II.1. Langue</v>
      </c>
    </row>
    <row r="17" spans="2:2" s="106" customFormat="1" ht="94.05" customHeight="1" x14ac:dyDescent="0.3">
      <c r="B17" s="97" t="str">
        <f>INDEX(tTrad[inst_lang_msg_1],MATCH(sl_language,tTrad[[Langue]:[Langue]],0))</f>
        <v>Si dans un contexte donné, une autre langue doit être ajoutée à l'enquête, vous pouvez ajouter deux colonnes pour chaque langue (une “label::nomdelalangue” et une “hint::nomdelalangue”) comme vous pouvez le voir sur la capture d'écran ci-dessous. En dehors de cela, un nom de colonne ne doit jamais être changé. Évitez également de changer l'ordre des colonnes, car cela peut compliquer les choses si vous avez besoin de copier-coller des éléments d'une autre enquête à un moment donné. Après avoir ajouté ces colonnes, vous devez saisir la traduction de chacune des questions (et indices) que vous allez utiliser.</v>
      </c>
    </row>
    <row r="18" spans="2:2" s="106" customFormat="1" ht="47.7" customHeight="1" x14ac:dyDescent="0.3">
      <c r="B18" s="97"/>
    </row>
    <row r="19" spans="2:2" s="106" customFormat="1" ht="34.950000000000003" customHeight="1" x14ac:dyDescent="0.3">
      <c r="B19" s="97"/>
    </row>
    <row r="20" spans="2:2" s="106" customFormat="1" ht="21" customHeight="1" x14ac:dyDescent="0.3">
      <c r="B20" s="46" t="str">
        <f>INDEX(tTrad[inst_geo_title_1],MATCH(sl_language,tTrad[[Langue]:[Langue]],0))</f>
        <v>II.2. Éléments géographiques et listes de choix locaux, contraintes et aspects obligatoires</v>
      </c>
    </row>
    <row r="21" spans="2:2" s="106" customFormat="1" ht="16.05" customHeight="1" x14ac:dyDescent="0.3">
      <c r="B21" s="97" t="str">
        <f>INDEX(tTrad[inst_geo_msg_1],MATCH(sl_language,tTrad[[Langue]:[Langue]],0))</f>
        <v>Cela concerne les aspects suivants:</v>
      </c>
    </row>
    <row r="22" spans="2:2" s="106" customFormat="1" ht="10.050000000000001" customHeight="1" x14ac:dyDescent="0.3">
      <c r="B22" s="97"/>
    </row>
    <row r="23" spans="2:2" s="106" customFormat="1" ht="19.95" customHeight="1" x14ac:dyDescent="0.3">
      <c r="B23" s="49" t="str">
        <f>INDEX(tTrad[inst_geo_msg_2],MATCH(sl_language,tTrad[[Langue]:[Langue]],0))</f>
        <v xml:space="preserve">    Organisation du camp</v>
      </c>
    </row>
    <row r="24" spans="2:2" s="106" customFormat="1" ht="69" x14ac:dyDescent="0.3">
      <c r="B24" s="97" t="str">
        <f>INDEX(tTrad[inst_geo_msg_3],MATCH(sl_language,tTrad[[Langue]:[Langue]],0))</f>
        <v>Dépendant de l'organisation du camp (blocs, zones, etc,) vous aurez probablement besoin de spécifier si les noms sont des numéros ("integers") ou encore des lettres ("text"), ainsi que, si ce sont des numéros, la fourchette de valeurs possibles (min et max dans la colonne "constraints"). Vous pourriez aussi avoir à modifier certaines questions (voir plus bas) selon l'organisation du camp. Par exemple, si vous utilisez Section et Zone mais pas Bloc, ou si vous utilisez "AREA" (Quartier) au lieu de Zone.</v>
      </c>
    </row>
    <row r="25" spans="2:2" s="106" customFormat="1" ht="156" customHeight="1" x14ac:dyDescent="0.3">
      <c r="B25" s="47"/>
    </row>
    <row r="26" spans="2:2" s="106" customFormat="1" ht="18" customHeight="1" x14ac:dyDescent="0.3">
      <c r="B26" s="49" t="str">
        <f>INDEX(tTrad[inst_geo_msg_4],MATCH(sl_language,tTrad[[Langue]:[Langue]],0))</f>
        <v xml:space="preserve">    Listes de choix</v>
      </c>
    </row>
    <row r="27" spans="2:2" s="106" customFormat="1" ht="57" customHeight="1" x14ac:dyDescent="0.3">
      <c r="B27" s="97" t="str">
        <f>INDEX(tTrad[inst_geo_msg_5],MATCH(sl_language,tTrad[[Langue]:[Langue]],0))</f>
        <v>Dans l'onglet "choix" beaucoup de listes doivent être adaptées, telles que les noms de camps ou les différentes options à une question qui devront être adaptées au contexte local (ex: types de devises, type de toilettes, etc.) Consultez l'onglet "XLS Overview" pour en savoir plus sur l'utilité de chaque colonne.</v>
      </c>
    </row>
    <row r="28" spans="2:2" s="106" customFormat="1" ht="181.2" customHeight="1" x14ac:dyDescent="0.3">
      <c r="B28" s="97"/>
    </row>
    <row r="29" spans="2:2" s="106" customFormat="1" ht="75" customHeight="1" x14ac:dyDescent="0.3">
      <c r="B29" s="97" t="str">
        <f>INDEX(tTrad[inst_geo_msg_6],MATCH(sl_language,tTrad[[Langue]:[Langue]],0))</f>
        <v>Vous pouvez modifier le texte en orange, effacer une ligne ou en ajouter une pour de nouvelles options si nécessaire. Assurez-vous simplement de remplir les différentes colonnes pour ces nouvelles lignes d'après les lignes exitantes (ex: copier/coller le nom de la liste ci-dessus, gardez la même logique pour "name", etc.) Ne réutilisez pas une ID existante pour une nouvelle valeur créée (même si l'ID passée a été supprimée) afin de rendre possibles de futures comparaisons avec d'autres contextes si besoin.</v>
      </c>
    </row>
    <row r="30" spans="2:2" s="106" customFormat="1" ht="7.5" customHeight="1" x14ac:dyDescent="0.3">
      <c r="B30" s="97"/>
    </row>
    <row r="31" spans="2:2" s="106" customFormat="1" ht="46.05" customHeight="1" x14ac:dyDescent="0.3">
      <c r="B31" s="97" t="str">
        <f>INDEX(tTrad[inst_geo_msg_7],MATCH(sl_language,tTrad[[Langue]:[Langue]],0))</f>
        <v>Pour certaines questions, des images pourraient être ajoutées en vue d'aider les enquêteurs à expliquer aux ménages ce qu'ils recherchent. Cela peut légèrement alourdir le formulaire; par conséquent, ne l'utilisez que si vous êtes sûr que cela sera utile.</v>
      </c>
    </row>
    <row r="32" spans="2:2" s="106" customFormat="1" ht="7.5" customHeight="1" x14ac:dyDescent="0.3">
      <c r="B32" s="97"/>
    </row>
    <row r="33" spans="2:2" s="106" customFormat="1" ht="58.95" customHeight="1" x14ac:dyDescent="0.3">
      <c r="B33" s="97" t="str">
        <f>INDEX(tTrad[inst_geo_msg_8],MATCH(sl_language,tTrad[[Langue]:[Langue]],0))</f>
        <v>Si vous décidez de donner suite à cette idée, il vous faudra ajouter des images locales que les ménages reconnaîtront (par exemple en prenant des photos au marché local). Ensuite, assurez-vous que le nom du média dans la colonne “media::image” dans le formulaire XLS est le même que celui que vous avez déterminé (essayer de conserver un format de photo standard).</v>
      </c>
    </row>
    <row r="34" spans="2:2" s="106" customFormat="1" ht="132" customHeight="1" x14ac:dyDescent="0.3">
      <c r="B34" s="97"/>
    </row>
    <row r="35" spans="2:2" s="106" customFormat="1" ht="52.05" customHeight="1" x14ac:dyDescent="0.3">
      <c r="B35" s="97" t="str">
        <f>INDEX(tTrad[inst_geo_msg_9],MATCH(sl_language,tTrad[[Langue]:[Langue]],0))</f>
        <v>Les modalités de téléchargement des images sur le serveur peuvent être différentes d'un outil à l'autre. Sur Kobo, ajoutez-les simplement dans "Project settings" (paramètres du projet) en suivant les étapes indiquées dans la capture d'écran.</v>
      </c>
    </row>
    <row r="36" spans="2:2" s="106" customFormat="1" ht="349.05" customHeight="1" x14ac:dyDescent="0.3">
      <c r="B36" s="97"/>
    </row>
    <row r="37" spans="2:2" s="106" customFormat="1" ht="19.95" customHeight="1" x14ac:dyDescent="0.3">
      <c r="B37" s="49" t="str">
        <f>INDEX(tTrad[inst_geo_msg_10],MATCH(sl_language,tTrad[[Langue]:[Langue]],0))</f>
        <v xml:space="preserve">    Contraintes</v>
      </c>
    </row>
    <row r="38" spans="2:2" s="106" customFormat="1" ht="70.95" customHeight="1" x14ac:dyDescent="0.3">
      <c r="B38" s="97" t="str">
        <f>INDEX(tTrad[inst_geo_msg_11],MATCH(sl_language,tTrad[[Langue]:[Langue]],0))</f>
        <v>Plusieurs questions du formulaire peuvent avoir des contraintes associées qui changent selon vos connaissances du contexte local. Nous avons déjà vu un exemple concernant l'organisation du camp; cependant, c'est aussi le cas pour les numéros d'équipes (dépend du nombre d'équipes présentes sur le terrain) ou certains champs numériques (tels que le nombre de ménages partageant une installation...).</v>
      </c>
    </row>
    <row r="39" spans="2:2" s="106" customFormat="1" ht="18" customHeight="1" x14ac:dyDescent="0.3">
      <c r="B39" s="49" t="str">
        <f>INDEX(tTrad[inst_geo_msg_12],MATCH(sl_language,tTrad[[Langue]:[Langue]],0))</f>
        <v xml:space="preserve">    Obligatoire</v>
      </c>
    </row>
    <row r="40" spans="2:2" s="106" customFormat="1" ht="60" customHeight="1" x14ac:dyDescent="0.3">
      <c r="B40" s="97" t="str">
        <f>INDEX(tTrad[inst_geo_msg_13],MATCH(sl_language,tTrad[[Langue]:[Langue]],0))</f>
        <v>Le partenaire peut aussi choisir de rendre obligatoires certaines questions qui ne l'étaient pas pour s'assurer que son analyse repose sur une base de données complète par rapport à une question donnée. Pour cela, la seule chose à faire est d'ajouter un "yes" dans la colonne "required" - assurez-vous cependant que cela ne soit pas paramétré pour toute question:</v>
      </c>
    </row>
    <row r="41" spans="2:2" s="106" customFormat="1" ht="31.95" customHeight="1" x14ac:dyDescent="0.3">
      <c r="B41" s="97" t="str">
        <f>INDEX(tTrad[inst_geo_msg_14],MATCH(sl_language,tTrad[[Langue]:[Langue]],0))</f>
        <v xml:space="preserve">    dont le type ne demande pas d'action humaine (ex: "calculate”, “note”, “select_multiple” pour lesquelles ne cocher aucun choix reste valide...), sinon votre enquêteur sera bloqué!</v>
      </c>
    </row>
    <row r="42" spans="2:2" s="106" customFormat="1" ht="40.950000000000003" customHeight="1" x14ac:dyDescent="0.3">
      <c r="B42" s="97" t="str">
        <f>INDEX(tTrad[inst_geo_msg_15],MATCH(sl_language,tTrad[[Langue]:[Langue]],0))</f>
        <v xml:space="preserve">    qui ne peut pas être remplie systématiquement, pour des raisons techniques (ex: points GPS, pour lesquels un problème peut toujours survenir avec le téléphone ...).</v>
      </c>
    </row>
    <row r="43" spans="2:2" s="106" customFormat="1" ht="19.05" customHeight="1" x14ac:dyDescent="0.3">
      <c r="B43" s="49" t="str">
        <f>INDEX(tTrad[inst_geo_msg_16],MATCH(sl_language,tTrad[[Langue]:[Langue]],0))</f>
        <v xml:space="preserve">    Formulation</v>
      </c>
    </row>
    <row r="44" spans="2:2" s="106" customFormat="1" ht="147" customHeight="1" x14ac:dyDescent="0.3">
      <c r="B44" s="97" t="str">
        <f>INDEX(tTrad[inst_geo_msg_17],MATCH(sl_language,tTrad[[Langue]:[Langue]],0))</f>
        <v>Certaines formulations peuvent aussi nécessiter des modifications pour certaines questions afin de les rendre plus explicites (ex: le type de chloration, les sources d'eau, etc.). Veillez à ne faire aucune modification qui puisse compliquer les comparaisons à long terme (particulièrement dans tous les modules obligatoires) et de conserver les noms des valeurs existantes autant que possible (pour rester cohérent avec les "names" associées aux valeurs). La colonne "hint" peut être très utile pour expliquer les définitions ou aspects locaux que vous souhaiteriez souligner autour des listes d'options utilisées. Au cas où vous souhaiteriez ajouter un nouvel élément à une liste de réponses possibles, privilégiez la création d'un nouveau "label" (libellé ou étiquette) et d'un nouveau "name" (nom) plutôt que la modification de ceux qui existent déjà afin d'éviter toute confusion future. Utilisez la couleur orange dans toutes les cellules que vous avez modifiées afin que toute personne réutilisant le même formulaire puisse voir ce qui diffère du formulaire CAP EHA standard à l'intérieur; de même, servez-vous du vert pour tous vos ajouts.</v>
      </c>
    </row>
    <row r="45" spans="2:2" s="106" customFormat="1" ht="28.95" customHeight="1" x14ac:dyDescent="0.3">
      <c r="B45" s="97"/>
    </row>
    <row r="46" spans="2:2" s="106" customFormat="1" ht="24" customHeight="1" x14ac:dyDescent="0.3">
      <c r="B46" s="46" t="str">
        <f>INDEX(tTrad[inst_opt_title_1],MATCH(sl_language,tTrad[[Langue]:[Langue]],0))</f>
        <v>II.3. Faire apparaître des questions facultatives</v>
      </c>
    </row>
    <row r="47" spans="2:2" s="106" customFormat="1" ht="60" customHeight="1" x14ac:dyDescent="0.3">
      <c r="B47" s="97" t="str">
        <f>INDEX(tTrad[inst_opt_msg_1],MATCH(sl_language,tTrad[[Langue]:[Langue]],0))</f>
        <v>Pour afficher une question facultative (masquée par défaut) de façon à ce que l'enquêteur puisse la visualiser, il vous suffit d'enlever l'option impossible paramétrée dans le fichier, telle que 1=2, dans la colonne "relevant". Assurez-vous que tout ce que vous avez ajouté pour intégrer le 1=2 quand il y a des conditions multiples est enlevé (tel que "and").</v>
      </c>
    </row>
    <row r="48" spans="2:2" s="106" customFormat="1" ht="61.95" customHeight="1" x14ac:dyDescent="0.3">
      <c r="B48" s="48"/>
    </row>
    <row r="49" spans="2:2" s="106" customFormat="1" ht="37.950000000000003" customHeight="1" x14ac:dyDescent="0.3">
      <c r="B49" s="98" t="str">
        <f>INDEX(tTrad[inst_opt_msg_2],MATCH(sl_language,tTrad[[Langue]:[Langue]],0))</f>
        <v xml:space="preserve">    Veillez à n'effacer aucune des autres conditions existantes quand il y a plus d'une condition dans la cellule!</v>
      </c>
    </row>
    <row r="50" spans="2:2" s="106" customFormat="1" ht="48" customHeight="1" x14ac:dyDescent="0.3">
      <c r="B50" s="100" t="str">
        <f>INDEX(tTrad[inst_opt_msg_3],MATCH(sl_language,tTrad[[Langue]:[Langue]],0))</f>
        <v xml:space="preserve">    Réfléchissez attentivement à l'option de masquer ou non la question GPS - cela pourrait vous aider à créer des cartes d'analyse intéressantes (ex: comparaison des sources d'eau par rapport à la localisation des ménages dans le camp, etc.), mais allongerait la durée de l'entretien.</v>
      </c>
    </row>
    <row r="51" spans="2:2" ht="28.95" customHeight="1" x14ac:dyDescent="0.3">
      <c r="B51" s="47"/>
    </row>
    <row r="52" spans="2:2" ht="27" customHeight="1" x14ac:dyDescent="0.3">
      <c r="B52" s="46" t="str">
        <f>INDEX(tTrad[inst_add_title_1],MATCH(sl_language,tTrad[[Langue]:[Langue]],0))</f>
        <v>II.4. Ajouter de nouvelles questions</v>
      </c>
    </row>
    <row r="53" spans="2:2" ht="84" customHeight="1" x14ac:dyDescent="0.3">
      <c r="B53" s="47" t="str">
        <f>INDEX(tTrad[inst_add_msg_1],MATCH(sl_language,tTrad[[Langue]:[Langue]],0))</f>
        <v>Les questions peuvent être ajoutées par le partenaire en fonction de ses besoins. Pour faciliter l'analyse, nous recommandons de suivre la logique adoptée pour les autres questions (ex: nom de la question, nom des choix, etc.). Retracez facilement tous les ajouts en les inscrivant en VERT - cela sera utile dans le cas d'un soutien à distance ou un débogage. Lisez attentivement l'onglet "XLS_Overview"et surtout, testez votre formulaire à chaque nouvelle question ajoutée si vous avez peu d'expérience en matière de formulaires XLS - cela permettra de corriger plus facilement les erreurs éventuelles.</v>
      </c>
    </row>
    <row r="54" spans="2:2" ht="48" customHeight="1" x14ac:dyDescent="0.3">
      <c r="B54" s="102" t="str">
        <f>INDEX(tTrad[inst_add_msg_2],MATCH(sl_language,tTrad[[Langue]:[Langue]],0))</f>
        <v xml:space="preserve">    Quand vous ajoutez une question, vous devez aussi vous assurer de remplir la colonne "Analyse", car elle permet de déterminer dans quel onglet de l'analyseur Kobo les résultats de votre question apparaîtront. Consultez la documentation associée pour plus d'informations.</v>
      </c>
    </row>
    <row r="55" spans="2:2" ht="91.95" customHeight="1" x14ac:dyDescent="0.3">
      <c r="B55" s="47" t="str">
        <f>INDEX(tTrad[inst_add_msg_3],MATCH(sl_language,tTrad[[Langue]:[Langue]],0))</f>
        <v xml:space="preserve">La numérotation des questions peut être délicate. Elle a été conçue pour faciliter la compréhension et l'utilisation des outils d'analyse. Veillez à ne pas modifier la numérotation des questions existantes afin d'éviter des incohérences avec le formulaire générique. Vous pouvez soit ajouter un niveau intermédiaire (ex: A.1.b.) , soit mettre la question supplémentaire à la fin du module si cela est pertinent, ou encore créer un nouveau module. Nous vous suggérons de suivre la logique actuelle pour les questions de type "Si autre, spécifiez" en conservant le même numéro que la question précédente. </v>
      </c>
    </row>
    <row r="56" spans="2:2" x14ac:dyDescent="0.3">
      <c r="B56" s="47"/>
    </row>
    <row r="57" spans="2:2" ht="21" customHeight="1" x14ac:dyDescent="0.3">
      <c r="B57" s="46" t="str">
        <f>INDEX(tTrad[inst_app_title_1],MATCH(sl_language,tTrad[[Langue]:[Langue]],0))</f>
        <v>II.4. Modifications de l'apparence</v>
      </c>
    </row>
    <row r="58" spans="2:2" ht="60" customHeight="1" x14ac:dyDescent="0.3">
      <c r="B58" s="47" t="str">
        <f>INDEX(tTrad[inst_appearance_msg_1],MATCH(sl_language,tTrad[[Langue]:[Langue]],0))</f>
        <v>Différents paramètres d'apparence peuvent être modifiés, notamment pour visualiser plusieurs questions sur un même écran Vous pouvez consulter l'onglet "XLS_Overview" pour en savoir plus - cependant, dans la majorité des enquêtes effectuées dans des contextes divers, nous recommandons de ne faire aucune modification car si les téléphones utilisés plus tard sont plus petits, visualiser ces mêmes questions sur l'écran posera problème.</v>
      </c>
    </row>
    <row r="59" spans="2:2" ht="19.05" customHeight="1" x14ac:dyDescent="0.3">
      <c r="B59" s="47"/>
    </row>
    <row r="60" spans="2:2" ht="19.05" customHeight="1" x14ac:dyDescent="0.3">
      <c r="B60" s="46" t="str">
        <f>INDEX(tTrad[ins_adapt_kobo_title1],MATCH(sl_language,tTrad[[Langue]:[Langue]],0))</f>
        <v>III. Adapter les questions au contexte local sur la plateforme Kobo Toolbox</v>
      </c>
    </row>
    <row r="61" spans="2:2" ht="4.95" customHeight="1" x14ac:dyDescent="0.3">
      <c r="B61" s="47"/>
    </row>
    <row r="62" spans="2:2" ht="67.95" customHeight="1" x14ac:dyDescent="0.3">
      <c r="B62" s="47" t="str">
        <f>INDEX(tTrad[ins_adapt_kobo_text1],MATCH(sl_language,tTrad[[Langue]:[Langue]],0))</f>
        <v>Si vous n'êtes pas à l'aise avec le format xls, vous pouvez également effectuer les adaptations nécessaires au contexte local en ligne sur la plate-forme Kobo Toolbox. Pour ce faire, allez sur kobocat.unhcr.org (HCR Kobo Platform) ou kobo.humanitarianresponse.info (OCHA Kobo Platform). Vous pouvez ensuite télécharger le xls form Standardised WASH KAP Survey sur la plateforme en cliquant sur "Nouveau", puis sur "télécharger" et sélectionner le formulaire xls.</v>
      </c>
    </row>
    <row r="63" spans="2:2" ht="174.45" customHeight="1" x14ac:dyDescent="0.3">
      <c r="B63" s="47"/>
    </row>
    <row r="64" spans="2:2" ht="27.6" x14ac:dyDescent="0.3">
      <c r="B64" s="47" t="str">
        <f>INDEX(tTrad[ins_adapt_kobo_text2],MATCH(sl_language,tTrad[[Langue]:[Langue]],0))</f>
        <v>Une fois que votre formulaire xls a été téléchargé sur la plateforme Kobo, vous pouvez le modifier en cliquant sur l'icône "Modifier" comme ci-dessous:</v>
      </c>
    </row>
    <row r="65" spans="2:2" ht="141" customHeight="1" x14ac:dyDescent="0.3">
      <c r="B65" s="47"/>
    </row>
    <row r="66" spans="2:2" ht="43.2" customHeight="1" x14ac:dyDescent="0.3">
      <c r="B66" s="47" t="str">
        <f>INDEX(tTrad[ins_adapt_kobo_text3],MATCH(sl_language,tTrad[[Langue]:[Langue]],0))</f>
        <v>Avant de commencer à modifier quoi que ce soit s'il vous plaît assurez-vous de ne pas supprimer ou modifier fortement les questions en GRAS dans le formulaire xls ou tout calcul y relatif. Ceux-ci sont essentiels afin que les indicateurs de base puissent etre calculés.</v>
      </c>
    </row>
    <row r="67" spans="2:2" ht="210.45" customHeight="1" x14ac:dyDescent="0.3">
      <c r="B67" s="47"/>
    </row>
    <row r="68" spans="2:2" ht="247.95" customHeight="1" x14ac:dyDescent="0.3">
      <c r="B68" s="47"/>
    </row>
    <row r="69" spans="2:2" x14ac:dyDescent="0.3">
      <c r="B69" s="46" t="str">
        <f>INDEX(tTrad[ins_adapt_kobo_title2],MATCH(sl_language,tTrad[[Langue]:[Langue]],0))</f>
        <v>III.1. Comment modifier une question</v>
      </c>
    </row>
    <row r="70" spans="2:2" ht="6" customHeight="1" x14ac:dyDescent="0.3">
      <c r="B70" s="46"/>
    </row>
    <row r="71" spans="2:2" ht="31.2" customHeight="1" x14ac:dyDescent="0.3">
      <c r="B71" s="47" t="str">
        <f>INDEX(tTrad[ins_adapt_kobo_text4],MATCH(sl_language,tTrad[[Langue]:[Langue]],0))</f>
        <v>Si vous voulez modifier le texte d'une question ou dans les réponses a une question, vous pouvez simplement cliquer dessus et vous pourrez directement modifier le texte.</v>
      </c>
    </row>
    <row r="72" spans="2:2" ht="178.95" customHeight="1" x14ac:dyDescent="0.3">
      <c r="B72" s="47"/>
    </row>
    <row r="73" spans="2:2" ht="34.950000000000003" customHeight="1" x14ac:dyDescent="0.3">
      <c r="B73" s="47" t="str">
        <f>INDEX(tTrad[ins_adapt_kobo_text5],MATCH(sl_language,tTrad[[Langue]:[Langue]],0))</f>
        <v>Si vous voulez modifier la contrainte d'une question, changer ses paramètres d'affichage, son apparence, etc., vous pouvez cliquer sur l'icône "Paramètres" qui vous permettra de faire les adaptations désirées.</v>
      </c>
    </row>
    <row r="74" spans="2:2" ht="271.05" customHeight="1" x14ac:dyDescent="0.3">
      <c r="B74" s="47"/>
    </row>
    <row r="75" spans="2:2" x14ac:dyDescent="0.3">
      <c r="B75" s="46" t="str">
        <f>INDEX(tTrad[ins_adapt_kobo_title3],MATCH(sl_language,tTrad[[Langue]:[Langue]],0))</f>
        <v>III.2. Comment ajouter une question</v>
      </c>
    </row>
    <row r="76" spans="2:2" ht="6.45" customHeight="1" x14ac:dyDescent="0.3">
      <c r="B76" s="47"/>
    </row>
    <row r="77" spans="2:2" ht="45.45" customHeight="1" x14ac:dyDescent="0.3">
      <c r="B77" s="47" t="str">
        <f>INDEX(tTrad[ins_adapt_kobo_text6],MATCH(sl_language,tTrad[[Langue]:[Langue]],0))</f>
        <v>Si vous souhaitez ajouter une question à la Standardized WASH KAP Survey, vous pouvez cliquer sur l'icone "+" sous la question où vous souhaitez ajouter la nouvelle. Kobo vous demandera alors d'écrire le libellé exact, puis de sélectionner le type de la nouvelle question que vous souhaitez ajouter.</v>
      </c>
    </row>
    <row r="78" spans="2:2" ht="243" customHeight="1" x14ac:dyDescent="0.3">
      <c r="B78" s="47"/>
    </row>
    <row r="79" spans="2:2" ht="15.45" customHeight="1" x14ac:dyDescent="0.3">
      <c r="B79" s="46" t="str">
        <f>INDEX(tTrad[ins_adapt_kobo_title4],MATCH(sl_language,tTrad[[Langue]:[Langue]],0))</f>
        <v>III.3. Comment supprimer une question</v>
      </c>
    </row>
    <row r="80" spans="2:2" ht="6.45" customHeight="1" x14ac:dyDescent="0.3">
      <c r="B80" s="47"/>
    </row>
    <row r="81" spans="2:2" ht="46.05" customHeight="1" x14ac:dyDescent="0.3">
      <c r="B81" s="47" t="str">
        <f>INDEX(tTrad[ins_adapt_kobo_text7],MATCH(sl_language,tTrad[[Langue]:[Langue]],0))</f>
        <v>Si vous souhaitez supprimer une question (qui n'est ni en GRAS ni sous forme de calcul), vous pouvez cliquer sur l'icône "corbeille" située à droite de la question. Kobo vous demandera alors une confirmation pour le faire. En cliquant sur "OK", vous autorisez Kobo à le faire.</v>
      </c>
    </row>
    <row r="82" spans="2:2" ht="131.55000000000001" customHeight="1" x14ac:dyDescent="0.3">
      <c r="B82" s="47"/>
    </row>
    <row r="83" spans="2:2" ht="51" customHeight="1" x14ac:dyDescent="0.3">
      <c r="B83" s="47" t="str">
        <f>INDEX(tTrad[ins_adapt_kobo_text8],MATCH(sl_language,tTrad[[Langue]:[Langue]],0))</f>
        <v xml:space="preserve">
En faisant les adaptations à l'enquête WASH KAP standardisée sur la plate-forme Kobo Toolbox, n'oubliez pas de sauvegarder régulièrement vos modifications en cliquant sur le bouton «Enregistrer» en haut à droite de la page.</v>
      </c>
    </row>
    <row r="84" spans="2:2" ht="61.95" customHeight="1" x14ac:dyDescent="0.3">
      <c r="B84" s="47"/>
    </row>
    <row r="85" spans="2:2" ht="21" customHeight="1" x14ac:dyDescent="0.3">
      <c r="B85" s="47"/>
    </row>
    <row r="86" spans="2:2" ht="25.05" customHeight="1" x14ac:dyDescent="0.3">
      <c r="B86" s="46" t="str">
        <f>INDEX(tTrad[inst_prep_title_1],MATCH(sl_language,tTrad[[Langue]:[Langue]],0))</f>
        <v>IV. Préparer votre analyse</v>
      </c>
    </row>
    <row r="87" spans="2:2" ht="80.55" customHeight="1" x14ac:dyDescent="0.3">
      <c r="B87" s="47" t="str">
        <f>INDEX(tTrad[inst_prep_msg_1],MATCH(sl_language,tTrad[[Langue]:[Langue]],0))</f>
        <v>L'outil d'analyse CAP EHA est configuré de telle manière que les indicateurs opérationnels de base soient faciles à analyser.Cependant, vous souhaiterez probablement visualiser bien d'autres indicateurs plus spécifiques à vos besoins. Vous pouvez mettre au point votre plan d'analyse en spécifiant dans quel onglet de l'outil d'analyse vous souhaitez visualiser les résultats de vos différentes questions. Consultez l'outil d'analyse plus en détail pour comprendre à quoi servent les différents onglets.</v>
      </c>
    </row>
    <row r="88" spans="2:2" x14ac:dyDescent="0.3">
      <c r="B88" s="47" t="str">
        <f>INDEX(tTrad[inst_prep_msg_2],MATCH(sl_language,tTrad[[Langue]:[Langue]],0))</f>
        <v>Vous pouvez par conséquent aller à la dernière colonne - nommée "Analysis" - de l'onglet SURVEY.</v>
      </c>
    </row>
    <row r="89" spans="2:2" ht="180.45" customHeight="1" x14ac:dyDescent="0.3">
      <c r="B89" s="47"/>
    </row>
    <row r="90" spans="2:2" ht="25.05" customHeight="1" x14ac:dyDescent="0.3">
      <c r="B90" s="100" t="str">
        <f>INDEX(tTrad[inst_prep_msg_3],MATCH(sl_language,tTrad[[Langue]:[Langue]],0))</f>
        <v xml:space="preserve">    N'hésitez pas à masquer les colonnes autres que label et Analysis pour faciliter la configuration. </v>
      </c>
    </row>
    <row r="91" spans="2:2" ht="36" customHeight="1" x14ac:dyDescent="0.3">
      <c r="B91" s="47" t="str">
        <f>INDEX(tTrad[inst_prep_msg_4],MATCH(sl_language,tTrad[[Langue]:[Langue]],0))</f>
        <v>Vous pouvez décider dans quels onglets de l'outil d'analyse la question sera disponible pour représentation graphique en saisissant les lettres suivantes dans la colonne "analyse":</v>
      </c>
    </row>
    <row r="92" spans="2:2" ht="46.95" customHeight="1" x14ac:dyDescent="0.3">
      <c r="B92" s="134" t="str">
        <f>INDEX(tTrad[inst_prep_msg_5],MATCH(sl_language,tTrad[[Langue]:[Langue]],0))</f>
        <v>C: Graphique à barres
U: Pie chart
R: Rang (Ranking)</v>
      </c>
    </row>
    <row r="93" spans="2:2" ht="49.95" customHeight="1" x14ac:dyDescent="0.3">
      <c r="B93" s="47" t="str">
        <f>INDEX(tTrad[inst_prep_msg_6],MATCH(sl_language,tTrad[[Langue]:[Langue]],0))</f>
        <v>Si vous ajouter un D pour Disaggregation (désagrégation), cela veut dire que vous pourrez désagréger toutes les réponses dans les onglets Choice, Unique et Value par les résultats des questions choisies (par bloc, grappe, sexe, pays d'origine etc.).</v>
      </c>
    </row>
    <row r="94" spans="2:2" ht="22.95" customHeight="1" x14ac:dyDescent="0.3">
      <c r="B94" s="47"/>
    </row>
    <row r="95" spans="2:2" ht="22.95" customHeight="1" x14ac:dyDescent="0.3">
      <c r="B95" s="46" t="str">
        <f>INDEX(tTrad[inst_genset_title_1],MATCH(sl_language,tTrad[[Langue]:[Langue]],0))</f>
        <v>V. Paramètres généraux</v>
      </c>
    </row>
    <row r="96" spans="2:2" ht="28.95" customHeight="1" x14ac:dyDescent="0.3">
      <c r="B96" s="47" t="str">
        <f>INDEX(tTrad[inst_genset_msg_1],MATCH(sl_language,tTrad[[Langue]:[Langue]],0))</f>
        <v>Quelques autres paramètres du formulaire peuvent être adaptés dans l'onglet "settings":</v>
      </c>
    </row>
    <row r="97" spans="2:2" ht="22.95" customHeight="1" x14ac:dyDescent="0.3">
      <c r="B97" s="50" t="str">
        <f>INDEX(tTrad[inst_genset_msg_2],MATCH(sl_language,tTrad[[Langue]:[Langue]],0))</f>
        <v xml:space="preserve">    Name &amp; ID (Nom et ID) du formulaire</v>
      </c>
    </row>
    <row r="98" spans="2:2" ht="24" customHeight="1" x14ac:dyDescent="0.3">
      <c r="B98" s="47" t="str">
        <f>INDEX(tTrad[inst_genset_msg_3],MATCH(sl_language,tTrad[[Langue]:[Langue]],0))</f>
        <v xml:space="preserve">Vous pouvez changer le nom du formulaire dans l'onglet "Settings". </v>
      </c>
    </row>
    <row r="99" spans="2:2" ht="57" customHeight="1" x14ac:dyDescent="0.3">
      <c r="B99" s="47"/>
    </row>
    <row r="100" spans="2:2" ht="78" customHeight="1" x14ac:dyDescent="0.3">
      <c r="B100" s="135" t="str">
        <f>INDEX(tTrad[inst_genset_msg_4],MATCH(sl_language,tTrad[[Langue]:[Langue]],0))</f>
        <v>Un bon réflexe est de conserver le même nom de version (ex: "v6") et, si vous effectuez des modifications mineures, d'ajouter un numéro subsidiaire (ex: "v6.1"): cela vous aidera à savoir si vous avez la dernière version du formulaire ou non. Vous pouvez modifier autant que vous le voulez les champs "form_title" (pour ajouter le nom du camp et/ou l'année par exemple) et "form_id"; assurez-vous simplement de ne pas inclure d'espace ou de caractères spéciaux dans "form_id".</v>
      </c>
    </row>
    <row r="101" spans="2:2" ht="36" customHeight="1" x14ac:dyDescent="0.3">
      <c r="B101" s="100" t="str">
        <f>INDEX(tTrad[inst_genset_msg_5],MATCH(sl_language,tTrad[[Langue]:[Langue]],0))</f>
        <v xml:space="preserve">    Pour télécharger des formulaires modifiés sur Kobo, consultez l'outil "Étape 4 - Paramétrage du système d'enquête avec KoBo Online".</v>
      </c>
    </row>
    <row r="102" spans="2:2" ht="17.55" customHeight="1" x14ac:dyDescent="0.3">
      <c r="B102" s="47"/>
    </row>
    <row r="103" spans="2:2" ht="25.05" customHeight="1" x14ac:dyDescent="0.3">
      <c r="B103" s="50" t="str">
        <f>INDEX(tTrad[inst_genset_msg_7],MATCH(sl_language,tTrad[[Langue]:[Langue]],0))</f>
        <v xml:space="preserve">    Attribution automatique d'un nom</v>
      </c>
    </row>
    <row r="104" spans="2:2" ht="64.95" customHeight="1" x14ac:dyDescent="0.3">
      <c r="B104" s="47" t="str">
        <f>INDEX(tTrad[inst_genset_msg_8],MATCH(sl_language,tTrad[[Langue]:[Langue]],0))</f>
        <v>Une attribution de nom automatique a été mise au point pour chaque formulaire; celle-ci concatène les valeurs de différentes questions (par défaut, cela concerne les données d'enquête, numéro d'équipe et numéro de ménage). Cela aide les enquêteurs à identifier facilement les formulaires terminés ou à terminer. Vous pouvez ajouter ou modifier ces éléments autant que vous le souhaitez du moment que vous les testez soigneusement.</v>
      </c>
    </row>
    <row r="105" spans="2:2" ht="54" customHeight="1" x14ac:dyDescent="0.3">
      <c r="B105" s="47"/>
    </row>
    <row r="106" spans="2:2" ht="25.95" customHeight="1" x14ac:dyDescent="0.3">
      <c r="B106" s="47"/>
    </row>
    <row r="107" spans="2:2" ht="25.05" customHeight="1" x14ac:dyDescent="0.3">
      <c r="B107" s="46" t="str">
        <f>INDEX(tTrad[inst_test_title_1],MATCH(sl_language,tTrad[[Langue]:[Langue]],0))</f>
        <v>VI. Comment tester la CAP EHA</v>
      </c>
    </row>
    <row r="108" spans="2:2" ht="74.55" customHeight="1" x14ac:dyDescent="0.3">
      <c r="B108" s="47" t="str">
        <f>INDEX(tTrad[inst_test_msg_1],MATCH(sl_language,tTrad[[Langue]:[Langue]],0))</f>
        <v>Pour tester votre formulaire, tout ce dont vous avez besoin est d'importer celui-ci régulièrement sur votre compte KoBo, où il sera validé au cours du processus d'importation.Consultez l'onglet "dépannage " pour voir quelles sont les erreurs fréquentes si vous ne comprenez pas le message d'erreur qui s'affiche.Pour mettre un formulaire existant à jour, suivez la procédure indiquée dans l'outil "Troubleshooting".</v>
      </c>
    </row>
    <row r="109" spans="2:2" ht="27.6" x14ac:dyDescent="0.3">
      <c r="B109" s="101" t="str">
        <f>INDEX(tTrad[inst_test_msg_2],MATCH(sl_language,tTrad[[Langue]:[Langue]],0))</f>
        <v xml:space="preserve">    Assurez-vous de tester minutieusement votre formulaire après la configuration pour éviter toute mauvaise surprise que l'outil de validation pourrait avoir manqué (que ce soit d'un point de vue logique ou technique!).</v>
      </c>
    </row>
    <row r="110" spans="2:2" x14ac:dyDescent="0.3">
      <c r="B110" s="47"/>
    </row>
    <row r="111" spans="2:2" x14ac:dyDescent="0.3">
      <c r="B111" s="47"/>
    </row>
    <row r="112" spans="2:2" x14ac:dyDescent="0.3">
      <c r="B112" s="47"/>
    </row>
    <row r="113" spans="2:2" x14ac:dyDescent="0.3">
      <c r="B113" s="47"/>
    </row>
    <row r="114" spans="2:2" x14ac:dyDescent="0.3">
      <c r="B114" s="47"/>
    </row>
    <row r="115" spans="2:2" x14ac:dyDescent="0.3">
      <c r="B115" s="47"/>
    </row>
    <row r="116" spans="2:2" x14ac:dyDescent="0.3">
      <c r="B116" s="47"/>
    </row>
    <row r="117" spans="2:2" x14ac:dyDescent="0.3">
      <c r="B117" s="47"/>
    </row>
    <row r="118" spans="2:2" x14ac:dyDescent="0.3">
      <c r="B118" s="47"/>
    </row>
    <row r="119" spans="2:2" x14ac:dyDescent="0.3">
      <c r="B119" s="47"/>
    </row>
    <row r="120" spans="2:2" x14ac:dyDescent="0.3">
      <c r="B120" s="47"/>
    </row>
    <row r="121" spans="2:2" x14ac:dyDescent="0.3">
      <c r="B121" s="47"/>
    </row>
    <row r="122" spans="2:2" x14ac:dyDescent="0.3">
      <c r="B122" s="47"/>
    </row>
    <row r="123" spans="2:2" x14ac:dyDescent="0.3">
      <c r="B123" s="47"/>
    </row>
    <row r="124" spans="2:2" x14ac:dyDescent="0.3">
      <c r="B124" s="47"/>
    </row>
    <row r="125" spans="2:2" x14ac:dyDescent="0.3">
      <c r="B125" s="47"/>
    </row>
    <row r="126" spans="2:2" x14ac:dyDescent="0.3">
      <c r="B126" s="47"/>
    </row>
    <row r="127" spans="2:2" x14ac:dyDescent="0.3">
      <c r="B127" s="47"/>
    </row>
    <row r="128" spans="2:2" x14ac:dyDescent="0.3">
      <c r="B128" s="47"/>
    </row>
    <row r="129" spans="2:2" x14ac:dyDescent="0.3">
      <c r="B129" s="47"/>
    </row>
    <row r="130" spans="2:2" x14ac:dyDescent="0.3">
      <c r="B130" s="47"/>
    </row>
    <row r="131" spans="2:2" x14ac:dyDescent="0.3">
      <c r="B131" s="47"/>
    </row>
    <row r="132" spans="2:2" x14ac:dyDescent="0.3">
      <c r="B132" s="47"/>
    </row>
    <row r="133" spans="2:2" x14ac:dyDescent="0.3">
      <c r="B133" s="47"/>
    </row>
    <row r="134" spans="2:2" x14ac:dyDescent="0.3">
      <c r="B134" s="47"/>
    </row>
    <row r="135" spans="2:2" x14ac:dyDescent="0.3">
      <c r="B135" s="47"/>
    </row>
    <row r="136" spans="2:2" x14ac:dyDescent="0.3">
      <c r="B136" s="47"/>
    </row>
    <row r="137" spans="2:2" x14ac:dyDescent="0.3">
      <c r="B137" s="47"/>
    </row>
    <row r="138" spans="2:2" x14ac:dyDescent="0.3">
      <c r="B138" s="47"/>
    </row>
    <row r="139" spans="2:2" x14ac:dyDescent="0.3">
      <c r="B139" s="47"/>
    </row>
    <row r="140" spans="2:2" x14ac:dyDescent="0.3">
      <c r="B140" s="47"/>
    </row>
    <row r="141" spans="2:2" x14ac:dyDescent="0.3">
      <c r="B141" s="47"/>
    </row>
    <row r="142" spans="2:2" x14ac:dyDescent="0.3">
      <c r="B142" s="47"/>
    </row>
    <row r="143" spans="2:2" x14ac:dyDescent="0.3">
      <c r="B143" s="47"/>
    </row>
    <row r="144" spans="2:2" x14ac:dyDescent="0.3">
      <c r="B144" s="47"/>
    </row>
    <row r="145" spans="2:2" x14ac:dyDescent="0.3">
      <c r="B145" s="47"/>
    </row>
    <row r="146" spans="2:2" x14ac:dyDescent="0.3">
      <c r="B146" s="47"/>
    </row>
    <row r="147" spans="2:2" x14ac:dyDescent="0.3">
      <c r="B147" s="47"/>
    </row>
    <row r="148" spans="2:2" x14ac:dyDescent="0.3">
      <c r="B148" s="47"/>
    </row>
    <row r="149" spans="2:2" x14ac:dyDescent="0.3">
      <c r="B149" s="47"/>
    </row>
    <row r="150" spans="2:2" x14ac:dyDescent="0.3">
      <c r="B150" s="47"/>
    </row>
    <row r="151" spans="2:2" x14ac:dyDescent="0.3">
      <c r="B151" s="47"/>
    </row>
    <row r="152" spans="2:2" x14ac:dyDescent="0.3">
      <c r="B152" s="47"/>
    </row>
    <row r="153" spans="2:2" x14ac:dyDescent="0.3">
      <c r="B153" s="47"/>
    </row>
    <row r="154" spans="2:2" x14ac:dyDescent="0.3">
      <c r="B154" s="47"/>
    </row>
    <row r="155" spans="2:2" x14ac:dyDescent="0.3">
      <c r="B155" s="47"/>
    </row>
    <row r="156" spans="2:2" x14ac:dyDescent="0.3">
      <c r="B156" s="47"/>
    </row>
    <row r="157" spans="2:2" x14ac:dyDescent="0.3">
      <c r="B157" s="47"/>
    </row>
    <row r="158" spans="2:2" x14ac:dyDescent="0.3">
      <c r="B158" s="47"/>
    </row>
    <row r="159" spans="2:2" x14ac:dyDescent="0.3">
      <c r="B159" s="47"/>
    </row>
    <row r="160" spans="2:2" x14ac:dyDescent="0.3">
      <c r="B160" s="47"/>
    </row>
    <row r="161" spans="2:2" x14ac:dyDescent="0.3">
      <c r="B161" s="47"/>
    </row>
    <row r="162" spans="2:2" x14ac:dyDescent="0.3">
      <c r="B162" s="47"/>
    </row>
    <row r="163" spans="2:2" x14ac:dyDescent="0.3">
      <c r="B163" s="47"/>
    </row>
    <row r="164" spans="2:2" x14ac:dyDescent="0.3">
      <c r="B164" s="47"/>
    </row>
    <row r="165" spans="2:2" x14ac:dyDescent="0.3">
      <c r="B165" s="47"/>
    </row>
    <row r="166" spans="2:2" x14ac:dyDescent="0.3">
      <c r="B166" s="47"/>
    </row>
    <row r="167" spans="2:2" x14ac:dyDescent="0.3">
      <c r="B167" s="47"/>
    </row>
    <row r="168" spans="2:2" x14ac:dyDescent="0.3">
      <c r="B168" s="47"/>
    </row>
    <row r="169" spans="2:2" x14ac:dyDescent="0.3">
      <c r="B169" s="47"/>
    </row>
    <row r="170" spans="2:2" x14ac:dyDescent="0.3">
      <c r="B170" s="47"/>
    </row>
    <row r="171" spans="2:2" x14ac:dyDescent="0.3">
      <c r="B171" s="47"/>
    </row>
    <row r="172" spans="2:2" x14ac:dyDescent="0.3">
      <c r="B172" s="47"/>
    </row>
    <row r="173" spans="2:2" x14ac:dyDescent="0.3">
      <c r="B173" s="47"/>
    </row>
    <row r="174" spans="2:2" x14ac:dyDescent="0.3">
      <c r="B174" s="47"/>
    </row>
    <row r="175" spans="2:2" x14ac:dyDescent="0.3">
      <c r="B175" s="47"/>
    </row>
    <row r="176" spans="2:2" x14ac:dyDescent="0.3">
      <c r="B176" s="47"/>
    </row>
    <row r="177" spans="2:2" x14ac:dyDescent="0.3">
      <c r="B177" s="47"/>
    </row>
    <row r="178" spans="2:2" x14ac:dyDescent="0.3">
      <c r="B178" s="47"/>
    </row>
    <row r="179" spans="2:2" x14ac:dyDescent="0.3">
      <c r="B179" s="47"/>
    </row>
    <row r="180" spans="2:2" x14ac:dyDescent="0.3">
      <c r="B180" s="47"/>
    </row>
    <row r="181" spans="2:2" x14ac:dyDescent="0.3">
      <c r="B181" s="47"/>
    </row>
    <row r="182" spans="2:2" x14ac:dyDescent="0.3">
      <c r="B182" s="47"/>
    </row>
    <row r="183" spans="2:2" x14ac:dyDescent="0.3">
      <c r="B183" s="47"/>
    </row>
    <row r="184" spans="2:2" x14ac:dyDescent="0.3">
      <c r="B184" s="47"/>
    </row>
    <row r="185" spans="2:2" x14ac:dyDescent="0.3">
      <c r="B185" s="47"/>
    </row>
    <row r="186" spans="2:2" x14ac:dyDescent="0.3">
      <c r="B186" s="47"/>
    </row>
    <row r="187" spans="2:2" x14ac:dyDescent="0.3">
      <c r="B187" s="47"/>
    </row>
    <row r="188" spans="2:2" x14ac:dyDescent="0.3">
      <c r="B188" s="47"/>
    </row>
    <row r="189" spans="2:2" x14ac:dyDescent="0.3">
      <c r="B189" s="47"/>
    </row>
    <row r="190" spans="2:2" x14ac:dyDescent="0.3">
      <c r="B190" s="47"/>
    </row>
    <row r="191" spans="2:2" x14ac:dyDescent="0.3">
      <c r="B191" s="47"/>
    </row>
    <row r="192" spans="2:2" x14ac:dyDescent="0.3">
      <c r="B192" s="47"/>
    </row>
    <row r="193" spans="2:2" x14ac:dyDescent="0.3">
      <c r="B193" s="47"/>
    </row>
    <row r="194" spans="2:2" x14ac:dyDescent="0.3">
      <c r="B194" s="47"/>
    </row>
    <row r="195" spans="2:2" x14ac:dyDescent="0.3">
      <c r="B195" s="47"/>
    </row>
    <row r="196" spans="2:2" x14ac:dyDescent="0.3">
      <c r="B196" s="47"/>
    </row>
    <row r="197" spans="2:2" x14ac:dyDescent="0.3">
      <c r="B197" s="47"/>
    </row>
    <row r="198" spans="2:2" x14ac:dyDescent="0.3">
      <c r="B198" s="47"/>
    </row>
    <row r="199" spans="2:2" x14ac:dyDescent="0.3">
      <c r="B199" s="47"/>
    </row>
    <row r="200" spans="2:2" x14ac:dyDescent="0.3">
      <c r="B200" s="47"/>
    </row>
    <row r="201" spans="2:2" x14ac:dyDescent="0.3">
      <c r="B201" s="47"/>
    </row>
    <row r="202" spans="2:2" x14ac:dyDescent="0.3">
      <c r="B202" s="47"/>
    </row>
    <row r="203" spans="2:2" x14ac:dyDescent="0.3">
      <c r="B203" s="47"/>
    </row>
    <row r="204" spans="2:2" x14ac:dyDescent="0.3">
      <c r="B204" s="47"/>
    </row>
    <row r="205" spans="2:2" x14ac:dyDescent="0.3">
      <c r="B205" s="47"/>
    </row>
    <row r="206" spans="2:2" x14ac:dyDescent="0.3">
      <c r="B206" s="47"/>
    </row>
    <row r="207" spans="2:2" x14ac:dyDescent="0.3">
      <c r="B207" s="47"/>
    </row>
    <row r="208" spans="2:2" x14ac:dyDescent="0.3">
      <c r="B208" s="47"/>
    </row>
    <row r="209" spans="2:2" x14ac:dyDescent="0.3">
      <c r="B209" s="47"/>
    </row>
    <row r="210" spans="2:2" x14ac:dyDescent="0.3">
      <c r="B210" s="47"/>
    </row>
    <row r="211" spans="2:2" x14ac:dyDescent="0.3">
      <c r="B211" s="47"/>
    </row>
    <row r="212" spans="2:2" x14ac:dyDescent="0.3">
      <c r="B212" s="47"/>
    </row>
    <row r="213" spans="2:2" x14ac:dyDescent="0.3">
      <c r="B213" s="47"/>
    </row>
    <row r="214" spans="2:2" x14ac:dyDescent="0.3">
      <c r="B214" s="47"/>
    </row>
    <row r="215" spans="2:2" x14ac:dyDescent="0.3">
      <c r="B215" s="47"/>
    </row>
    <row r="216" spans="2:2" x14ac:dyDescent="0.3">
      <c r="B216" s="47"/>
    </row>
    <row r="217" spans="2:2" x14ac:dyDescent="0.3">
      <c r="B217" s="47"/>
    </row>
    <row r="218" spans="2:2" x14ac:dyDescent="0.3">
      <c r="B218" s="47"/>
    </row>
    <row r="219" spans="2:2" x14ac:dyDescent="0.3">
      <c r="B219" s="47"/>
    </row>
    <row r="220" spans="2:2" x14ac:dyDescent="0.3">
      <c r="B220" s="47"/>
    </row>
    <row r="221" spans="2:2" x14ac:dyDescent="0.3">
      <c r="B221" s="47"/>
    </row>
    <row r="222" spans="2:2" x14ac:dyDescent="0.3">
      <c r="B222" s="47"/>
    </row>
    <row r="223" spans="2:2" x14ac:dyDescent="0.3">
      <c r="B223" s="47"/>
    </row>
    <row r="224" spans="2:2" x14ac:dyDescent="0.3">
      <c r="B224" s="47"/>
    </row>
    <row r="225" spans="2:2" x14ac:dyDescent="0.3">
      <c r="B225" s="47"/>
    </row>
    <row r="226" spans="2:2" x14ac:dyDescent="0.3">
      <c r="B226" s="47"/>
    </row>
    <row r="227" spans="2:2" x14ac:dyDescent="0.3">
      <c r="B227" s="47"/>
    </row>
    <row r="228" spans="2:2" x14ac:dyDescent="0.3">
      <c r="B228" s="47"/>
    </row>
    <row r="229" spans="2:2" x14ac:dyDescent="0.3">
      <c r="B229" s="47"/>
    </row>
    <row r="230" spans="2:2" x14ac:dyDescent="0.3">
      <c r="B230" s="47"/>
    </row>
    <row r="231" spans="2:2" x14ac:dyDescent="0.3">
      <c r="B231" s="47"/>
    </row>
    <row r="232" spans="2:2" x14ac:dyDescent="0.3">
      <c r="B232" s="47"/>
    </row>
    <row r="233" spans="2:2" x14ac:dyDescent="0.3">
      <c r="B233" s="47"/>
    </row>
    <row r="234" spans="2:2" x14ac:dyDescent="0.3">
      <c r="B234" s="47"/>
    </row>
    <row r="235" spans="2:2" x14ac:dyDescent="0.3">
      <c r="B235" s="47"/>
    </row>
    <row r="236" spans="2:2" x14ac:dyDescent="0.3">
      <c r="B236" s="47"/>
    </row>
    <row r="237" spans="2:2" x14ac:dyDescent="0.3">
      <c r="B237" s="47"/>
    </row>
    <row r="238" spans="2:2" x14ac:dyDescent="0.3">
      <c r="B238" s="47"/>
    </row>
    <row r="239" spans="2:2" x14ac:dyDescent="0.3">
      <c r="B239" s="47"/>
    </row>
    <row r="240" spans="2:2" x14ac:dyDescent="0.3">
      <c r="B240" s="47"/>
    </row>
    <row r="241" spans="2:2" x14ac:dyDescent="0.3">
      <c r="B241" s="47"/>
    </row>
    <row r="242" spans="2:2" x14ac:dyDescent="0.3">
      <c r="B242" s="47"/>
    </row>
    <row r="243" spans="2:2" x14ac:dyDescent="0.3">
      <c r="B243" s="47"/>
    </row>
    <row r="244" spans="2:2" x14ac:dyDescent="0.3">
      <c r="B244" s="47"/>
    </row>
    <row r="245" spans="2:2" x14ac:dyDescent="0.3">
      <c r="B245" s="47"/>
    </row>
    <row r="246" spans="2:2" x14ac:dyDescent="0.3">
      <c r="B246" s="47"/>
    </row>
    <row r="247" spans="2:2" x14ac:dyDescent="0.3">
      <c r="B247" s="47"/>
    </row>
    <row r="248" spans="2:2" x14ac:dyDescent="0.3">
      <c r="B248" s="47"/>
    </row>
    <row r="249" spans="2:2" x14ac:dyDescent="0.3">
      <c r="B249" s="47"/>
    </row>
    <row r="250" spans="2:2" x14ac:dyDescent="0.3">
      <c r="B250" s="47"/>
    </row>
    <row r="251" spans="2:2" x14ac:dyDescent="0.3">
      <c r="B251" s="47"/>
    </row>
    <row r="252" spans="2:2" x14ac:dyDescent="0.3">
      <c r="B252" s="47"/>
    </row>
    <row r="253" spans="2:2" x14ac:dyDescent="0.3">
      <c r="B253" s="47"/>
    </row>
    <row r="254" spans="2:2" x14ac:dyDescent="0.3">
      <c r="B254" s="47"/>
    </row>
    <row r="255" spans="2:2" x14ac:dyDescent="0.3">
      <c r="B255" s="47"/>
    </row>
    <row r="256" spans="2:2" x14ac:dyDescent="0.3">
      <c r="B256" s="47"/>
    </row>
    <row r="257" spans="2:2" x14ac:dyDescent="0.3">
      <c r="B257" s="47"/>
    </row>
    <row r="258" spans="2:2" x14ac:dyDescent="0.3">
      <c r="B258" s="47"/>
    </row>
    <row r="259" spans="2:2" x14ac:dyDescent="0.3">
      <c r="B259" s="47"/>
    </row>
    <row r="260" spans="2:2" x14ac:dyDescent="0.3">
      <c r="B260" s="47"/>
    </row>
    <row r="261" spans="2:2" x14ac:dyDescent="0.3">
      <c r="B261" s="47"/>
    </row>
    <row r="262" spans="2:2" x14ac:dyDescent="0.3">
      <c r="B262" s="47"/>
    </row>
    <row r="263" spans="2:2" x14ac:dyDescent="0.3">
      <c r="B263" s="47"/>
    </row>
    <row r="264" spans="2:2" x14ac:dyDescent="0.3">
      <c r="B264" s="47"/>
    </row>
    <row r="265" spans="2:2" x14ac:dyDescent="0.3">
      <c r="B265" s="47"/>
    </row>
    <row r="266" spans="2:2" x14ac:dyDescent="0.3">
      <c r="B266" s="47"/>
    </row>
    <row r="267" spans="2:2" x14ac:dyDescent="0.3">
      <c r="B267" s="47"/>
    </row>
    <row r="268" spans="2:2" x14ac:dyDescent="0.3">
      <c r="B268" s="47"/>
    </row>
    <row r="269" spans="2:2" x14ac:dyDescent="0.3">
      <c r="B269" s="47"/>
    </row>
    <row r="270" spans="2:2" x14ac:dyDescent="0.3">
      <c r="B270" s="47"/>
    </row>
    <row r="271" spans="2:2" x14ac:dyDescent="0.3">
      <c r="B271" s="47"/>
    </row>
    <row r="272" spans="2:2" x14ac:dyDescent="0.3">
      <c r="B272" s="47"/>
    </row>
    <row r="273" spans="2:2" x14ac:dyDescent="0.3">
      <c r="B273" s="47"/>
    </row>
    <row r="274" spans="2:2" x14ac:dyDescent="0.3">
      <c r="B274" s="47"/>
    </row>
    <row r="275" spans="2:2" x14ac:dyDescent="0.3">
      <c r="B275" s="47"/>
    </row>
    <row r="276" spans="2:2" x14ac:dyDescent="0.3">
      <c r="B276" s="47"/>
    </row>
    <row r="277" spans="2:2" x14ac:dyDescent="0.3">
      <c r="B277" s="47"/>
    </row>
    <row r="278" spans="2:2" x14ac:dyDescent="0.3">
      <c r="B278" s="47"/>
    </row>
    <row r="279" spans="2:2" x14ac:dyDescent="0.3">
      <c r="B279" s="47"/>
    </row>
    <row r="280" spans="2:2" x14ac:dyDescent="0.3">
      <c r="B280" s="47"/>
    </row>
    <row r="281" spans="2:2" x14ac:dyDescent="0.3">
      <c r="B281" s="47"/>
    </row>
    <row r="282" spans="2:2" x14ac:dyDescent="0.3">
      <c r="B282" s="47"/>
    </row>
    <row r="283" spans="2:2" x14ac:dyDescent="0.3">
      <c r="B283" s="47"/>
    </row>
    <row r="284" spans="2:2" x14ac:dyDescent="0.3">
      <c r="B284" s="47"/>
    </row>
    <row r="285" spans="2:2" x14ac:dyDescent="0.3">
      <c r="B285" s="47"/>
    </row>
    <row r="286" spans="2:2" x14ac:dyDescent="0.3">
      <c r="B286" s="47"/>
    </row>
    <row r="287" spans="2:2" x14ac:dyDescent="0.3">
      <c r="B287" s="47"/>
    </row>
    <row r="288" spans="2:2" x14ac:dyDescent="0.3">
      <c r="B288" s="47"/>
    </row>
    <row r="289" spans="2:2" x14ac:dyDescent="0.3">
      <c r="B289" s="47"/>
    </row>
    <row r="290" spans="2:2" x14ac:dyDescent="0.3">
      <c r="B290" s="47"/>
    </row>
    <row r="291" spans="2:2" x14ac:dyDescent="0.3">
      <c r="B291" s="47"/>
    </row>
    <row r="292" spans="2:2" x14ac:dyDescent="0.3">
      <c r="B292" s="47"/>
    </row>
    <row r="293" spans="2:2" x14ac:dyDescent="0.3">
      <c r="B293" s="47"/>
    </row>
    <row r="294" spans="2:2" x14ac:dyDescent="0.3">
      <c r="B294" s="47"/>
    </row>
    <row r="295" spans="2:2" x14ac:dyDescent="0.3">
      <c r="B295" s="47"/>
    </row>
    <row r="296" spans="2:2" x14ac:dyDescent="0.3">
      <c r="B296" s="47"/>
    </row>
    <row r="297" spans="2:2" x14ac:dyDescent="0.3">
      <c r="B297" s="47"/>
    </row>
    <row r="298" spans="2:2" x14ac:dyDescent="0.3">
      <c r="B298" s="47"/>
    </row>
    <row r="299" spans="2:2" x14ac:dyDescent="0.3">
      <c r="B299" s="47"/>
    </row>
    <row r="300" spans="2:2" x14ac:dyDescent="0.3">
      <c r="B300" s="47"/>
    </row>
    <row r="301" spans="2:2" x14ac:dyDescent="0.3">
      <c r="B301" s="47"/>
    </row>
    <row r="302" spans="2:2" x14ac:dyDescent="0.3">
      <c r="B302" s="47"/>
    </row>
    <row r="303" spans="2:2" x14ac:dyDescent="0.3">
      <c r="B303" s="47"/>
    </row>
    <row r="304" spans="2:2" x14ac:dyDescent="0.3">
      <c r="B304" s="47"/>
    </row>
    <row r="305" spans="2:2" x14ac:dyDescent="0.3">
      <c r="B305" s="47"/>
    </row>
    <row r="306" spans="2:2" x14ac:dyDescent="0.3">
      <c r="B306" s="47"/>
    </row>
    <row r="307" spans="2:2" x14ac:dyDescent="0.3">
      <c r="B307" s="47"/>
    </row>
    <row r="308" spans="2:2" x14ac:dyDescent="0.3">
      <c r="B308" s="47"/>
    </row>
    <row r="309" spans="2:2" x14ac:dyDescent="0.3">
      <c r="B309" s="47"/>
    </row>
    <row r="310" spans="2:2" x14ac:dyDescent="0.3">
      <c r="B310" s="47"/>
    </row>
    <row r="311" spans="2:2" x14ac:dyDescent="0.3">
      <c r="B311" s="47"/>
    </row>
    <row r="312" spans="2:2" x14ac:dyDescent="0.3">
      <c r="B312" s="47"/>
    </row>
    <row r="313" spans="2:2" x14ac:dyDescent="0.3">
      <c r="B313" s="47"/>
    </row>
    <row r="314" spans="2:2" x14ac:dyDescent="0.3">
      <c r="B314" s="47"/>
    </row>
    <row r="315" spans="2:2" x14ac:dyDescent="0.3">
      <c r="B315" s="47"/>
    </row>
    <row r="316" spans="2:2" x14ac:dyDescent="0.3">
      <c r="B316" s="47"/>
    </row>
    <row r="317" spans="2:2" x14ac:dyDescent="0.3">
      <c r="B317" s="47"/>
    </row>
    <row r="318" spans="2:2" x14ac:dyDescent="0.3">
      <c r="B318" s="47"/>
    </row>
    <row r="319" spans="2:2" x14ac:dyDescent="0.3">
      <c r="B319" s="47"/>
    </row>
    <row r="320" spans="2:2" x14ac:dyDescent="0.3">
      <c r="B320" s="47"/>
    </row>
    <row r="321" spans="2:2" x14ac:dyDescent="0.3">
      <c r="B321" s="47"/>
    </row>
    <row r="322" spans="2:2" x14ac:dyDescent="0.3">
      <c r="B322" s="47"/>
    </row>
    <row r="323" spans="2:2" x14ac:dyDescent="0.3">
      <c r="B323" s="47"/>
    </row>
    <row r="324" spans="2:2" x14ac:dyDescent="0.3">
      <c r="B324" s="47"/>
    </row>
    <row r="325" spans="2:2" x14ac:dyDescent="0.3">
      <c r="B325" s="47"/>
    </row>
    <row r="326" spans="2:2" x14ac:dyDescent="0.3">
      <c r="B326" s="47"/>
    </row>
    <row r="327" spans="2:2" x14ac:dyDescent="0.3">
      <c r="B327" s="47"/>
    </row>
    <row r="328" spans="2:2" x14ac:dyDescent="0.3">
      <c r="B328" s="47"/>
    </row>
    <row r="329" spans="2:2" x14ac:dyDescent="0.3">
      <c r="B329" s="47"/>
    </row>
    <row r="330" spans="2:2" x14ac:dyDescent="0.3">
      <c r="B330" s="47"/>
    </row>
    <row r="331" spans="2:2" x14ac:dyDescent="0.3">
      <c r="B331" s="47"/>
    </row>
    <row r="332" spans="2:2" x14ac:dyDescent="0.3">
      <c r="B332" s="47"/>
    </row>
    <row r="333" spans="2:2" x14ac:dyDescent="0.3">
      <c r="B333" s="47"/>
    </row>
    <row r="334" spans="2:2" x14ac:dyDescent="0.3">
      <c r="B334" s="47"/>
    </row>
    <row r="335" spans="2:2" x14ac:dyDescent="0.3">
      <c r="B335" s="47"/>
    </row>
    <row r="336" spans="2:2" x14ac:dyDescent="0.3">
      <c r="B336" s="47"/>
    </row>
    <row r="337" spans="2:2" x14ac:dyDescent="0.3">
      <c r="B337" s="47"/>
    </row>
    <row r="338" spans="2:2" x14ac:dyDescent="0.3">
      <c r="B338" s="47"/>
    </row>
    <row r="339" spans="2:2" x14ac:dyDescent="0.3">
      <c r="B339" s="47"/>
    </row>
    <row r="340" spans="2:2" x14ac:dyDescent="0.3">
      <c r="B340" s="47"/>
    </row>
    <row r="341" spans="2:2" x14ac:dyDescent="0.3">
      <c r="B341" s="47"/>
    </row>
    <row r="342" spans="2:2" x14ac:dyDescent="0.3">
      <c r="B342" s="47"/>
    </row>
    <row r="343" spans="2:2" x14ac:dyDescent="0.3">
      <c r="B343" s="47"/>
    </row>
    <row r="344" spans="2:2" x14ac:dyDescent="0.3">
      <c r="B344" s="47"/>
    </row>
    <row r="345" spans="2:2" x14ac:dyDescent="0.3">
      <c r="B345" s="47"/>
    </row>
    <row r="346" spans="2:2" x14ac:dyDescent="0.3">
      <c r="B346" s="47"/>
    </row>
    <row r="347" spans="2:2" x14ac:dyDescent="0.3">
      <c r="B347" s="47"/>
    </row>
    <row r="348" spans="2:2" x14ac:dyDescent="0.3">
      <c r="B348" s="47"/>
    </row>
    <row r="349" spans="2:2" x14ac:dyDescent="0.3">
      <c r="B349" s="47"/>
    </row>
    <row r="350" spans="2:2" x14ac:dyDescent="0.3">
      <c r="B350" s="47"/>
    </row>
    <row r="351" spans="2:2" x14ac:dyDescent="0.3">
      <c r="B351" s="47"/>
    </row>
    <row r="352" spans="2:2" x14ac:dyDescent="0.3">
      <c r="B352" s="47"/>
    </row>
    <row r="353" spans="2:2" x14ac:dyDescent="0.3">
      <c r="B353" s="47"/>
    </row>
    <row r="354" spans="2:2" x14ac:dyDescent="0.3">
      <c r="B354" s="47"/>
    </row>
    <row r="355" spans="2:2" x14ac:dyDescent="0.3">
      <c r="B355" s="47"/>
    </row>
    <row r="356" spans="2:2" x14ac:dyDescent="0.3">
      <c r="B356" s="47"/>
    </row>
    <row r="357" spans="2:2" x14ac:dyDescent="0.3">
      <c r="B357" s="47"/>
    </row>
    <row r="358" spans="2:2" x14ac:dyDescent="0.3">
      <c r="B358" s="47"/>
    </row>
    <row r="359" spans="2:2" x14ac:dyDescent="0.3">
      <c r="B359" s="47"/>
    </row>
    <row r="360" spans="2:2" x14ac:dyDescent="0.3">
      <c r="B360" s="47"/>
    </row>
    <row r="361" spans="2:2" x14ac:dyDescent="0.3">
      <c r="B361" s="47"/>
    </row>
    <row r="362" spans="2:2" x14ac:dyDescent="0.3">
      <c r="B362" s="47"/>
    </row>
    <row r="363" spans="2:2" x14ac:dyDescent="0.3">
      <c r="B363" s="47"/>
    </row>
    <row r="364" spans="2:2" x14ac:dyDescent="0.3">
      <c r="B364" s="47"/>
    </row>
    <row r="365" spans="2:2" x14ac:dyDescent="0.3">
      <c r="B365" s="47"/>
    </row>
    <row r="366" spans="2:2" x14ac:dyDescent="0.3">
      <c r="B366" s="47"/>
    </row>
    <row r="367" spans="2:2" x14ac:dyDescent="0.3">
      <c r="B367" s="47"/>
    </row>
    <row r="368" spans="2:2" x14ac:dyDescent="0.3">
      <c r="B368" s="47"/>
    </row>
    <row r="369" spans="2:2" x14ac:dyDescent="0.3">
      <c r="B369" s="47"/>
    </row>
    <row r="370" spans="2:2" x14ac:dyDescent="0.3">
      <c r="B370" s="47"/>
    </row>
    <row r="371" spans="2:2" x14ac:dyDescent="0.3">
      <c r="B371" s="47"/>
    </row>
    <row r="372" spans="2:2" x14ac:dyDescent="0.3">
      <c r="B372" s="47"/>
    </row>
    <row r="373" spans="2:2" x14ac:dyDescent="0.3">
      <c r="B373" s="47"/>
    </row>
    <row r="374" spans="2:2" x14ac:dyDescent="0.3">
      <c r="B374" s="47"/>
    </row>
    <row r="375" spans="2:2" x14ac:dyDescent="0.3">
      <c r="B375" s="47"/>
    </row>
    <row r="376" spans="2:2" x14ac:dyDescent="0.3">
      <c r="B376" s="47"/>
    </row>
    <row r="377" spans="2:2" x14ac:dyDescent="0.3">
      <c r="B377" s="47"/>
    </row>
    <row r="378" spans="2:2" x14ac:dyDescent="0.3">
      <c r="B378" s="47"/>
    </row>
    <row r="379" spans="2:2" x14ac:dyDescent="0.3">
      <c r="B379" s="47"/>
    </row>
    <row r="380" spans="2:2" x14ac:dyDescent="0.3">
      <c r="B380" s="47"/>
    </row>
    <row r="381" spans="2:2" x14ac:dyDescent="0.3">
      <c r="B381" s="47"/>
    </row>
    <row r="382" spans="2:2" x14ac:dyDescent="0.3">
      <c r="B382" s="47"/>
    </row>
    <row r="383" spans="2:2" x14ac:dyDescent="0.3">
      <c r="B383" s="47"/>
    </row>
    <row r="384" spans="2:2" x14ac:dyDescent="0.3">
      <c r="B384" s="47"/>
    </row>
    <row r="385" spans="2:2" x14ac:dyDescent="0.3">
      <c r="B385" s="47"/>
    </row>
    <row r="386" spans="2:2" x14ac:dyDescent="0.3">
      <c r="B386" s="47"/>
    </row>
    <row r="387" spans="2:2" x14ac:dyDescent="0.3">
      <c r="B387" s="47"/>
    </row>
    <row r="388" spans="2:2" x14ac:dyDescent="0.3">
      <c r="B388" s="47"/>
    </row>
    <row r="389" spans="2:2" x14ac:dyDescent="0.3">
      <c r="B389" s="47"/>
    </row>
    <row r="390" spans="2:2" x14ac:dyDescent="0.3">
      <c r="B390" s="47"/>
    </row>
    <row r="391" spans="2:2" x14ac:dyDescent="0.3">
      <c r="B391" s="47"/>
    </row>
    <row r="392" spans="2:2" x14ac:dyDescent="0.3">
      <c r="B392" s="47"/>
    </row>
    <row r="393" spans="2:2" x14ac:dyDescent="0.3">
      <c r="B393" s="47"/>
    </row>
    <row r="394" spans="2:2" x14ac:dyDescent="0.3">
      <c r="B394" s="47"/>
    </row>
    <row r="395" spans="2:2" x14ac:dyDescent="0.3">
      <c r="B395" s="47"/>
    </row>
    <row r="396" spans="2:2" x14ac:dyDescent="0.3">
      <c r="B396" s="47"/>
    </row>
    <row r="397" spans="2:2" x14ac:dyDescent="0.3">
      <c r="B397" s="47"/>
    </row>
    <row r="398" spans="2:2" x14ac:dyDescent="0.3">
      <c r="B398" s="47"/>
    </row>
    <row r="399" spans="2:2" x14ac:dyDescent="0.3">
      <c r="B399" s="47"/>
    </row>
    <row r="400" spans="2:2" x14ac:dyDescent="0.3">
      <c r="B400" s="47"/>
    </row>
    <row r="401" spans="2:2" x14ac:dyDescent="0.3">
      <c r="B401" s="47"/>
    </row>
    <row r="402" spans="2:2" x14ac:dyDescent="0.3">
      <c r="B402" s="47"/>
    </row>
    <row r="403" spans="2:2" x14ac:dyDescent="0.3">
      <c r="B403" s="47"/>
    </row>
    <row r="404" spans="2:2" x14ac:dyDescent="0.3">
      <c r="B404" s="47"/>
    </row>
    <row r="405" spans="2:2" x14ac:dyDescent="0.3">
      <c r="B405" s="47"/>
    </row>
    <row r="406" spans="2:2" x14ac:dyDescent="0.3">
      <c r="B406" s="47"/>
    </row>
    <row r="407" spans="2:2" x14ac:dyDescent="0.3">
      <c r="B407" s="47"/>
    </row>
    <row r="408" spans="2:2" x14ac:dyDescent="0.3">
      <c r="B408" s="47"/>
    </row>
    <row r="409" spans="2:2" x14ac:dyDescent="0.3">
      <c r="B409" s="47"/>
    </row>
    <row r="410" spans="2:2" x14ac:dyDescent="0.3">
      <c r="B410" s="47"/>
    </row>
    <row r="411" spans="2:2" x14ac:dyDescent="0.3">
      <c r="B411" s="47"/>
    </row>
    <row r="412" spans="2:2" x14ac:dyDescent="0.3">
      <c r="B412" s="47"/>
    </row>
    <row r="413" spans="2:2" x14ac:dyDescent="0.3">
      <c r="B413" s="47"/>
    </row>
    <row r="414" spans="2:2" x14ac:dyDescent="0.3">
      <c r="B414" s="47"/>
    </row>
    <row r="415" spans="2:2" x14ac:dyDescent="0.3">
      <c r="B415" s="47"/>
    </row>
    <row r="416" spans="2:2" x14ac:dyDescent="0.3">
      <c r="B416" s="47"/>
    </row>
    <row r="417" spans="2:2" x14ac:dyDescent="0.3">
      <c r="B417" s="47"/>
    </row>
    <row r="418" spans="2:2" x14ac:dyDescent="0.3">
      <c r="B418" s="47"/>
    </row>
    <row r="419" spans="2:2" x14ac:dyDescent="0.3">
      <c r="B419" s="47"/>
    </row>
    <row r="420" spans="2:2" x14ac:dyDescent="0.3">
      <c r="B420" s="47"/>
    </row>
    <row r="421" spans="2:2" x14ac:dyDescent="0.3">
      <c r="B421" s="47"/>
    </row>
    <row r="422" spans="2:2" x14ac:dyDescent="0.3">
      <c r="B422" s="47"/>
    </row>
    <row r="423" spans="2:2" x14ac:dyDescent="0.3">
      <c r="B423" s="47"/>
    </row>
    <row r="424" spans="2:2" x14ac:dyDescent="0.3">
      <c r="B424" s="47"/>
    </row>
    <row r="425" spans="2:2" x14ac:dyDescent="0.3">
      <c r="B425" s="47"/>
    </row>
    <row r="426" spans="2:2" x14ac:dyDescent="0.3">
      <c r="B426" s="47"/>
    </row>
    <row r="427" spans="2:2" x14ac:dyDescent="0.3">
      <c r="B427" s="47"/>
    </row>
    <row r="428" spans="2:2" x14ac:dyDescent="0.3">
      <c r="B428" s="47"/>
    </row>
    <row r="429" spans="2:2" x14ac:dyDescent="0.3">
      <c r="B429" s="47"/>
    </row>
    <row r="430" spans="2:2" x14ac:dyDescent="0.3">
      <c r="B430" s="47"/>
    </row>
    <row r="431" spans="2:2" x14ac:dyDescent="0.3">
      <c r="B431" s="47"/>
    </row>
    <row r="432" spans="2:2" x14ac:dyDescent="0.3">
      <c r="B432" s="47"/>
    </row>
    <row r="433" spans="2:2" x14ac:dyDescent="0.3">
      <c r="B433" s="47"/>
    </row>
    <row r="434" spans="2:2" x14ac:dyDescent="0.3">
      <c r="B434" s="47"/>
    </row>
    <row r="435" spans="2:2" x14ac:dyDescent="0.3">
      <c r="B435" s="47"/>
    </row>
    <row r="436" spans="2:2" x14ac:dyDescent="0.3">
      <c r="B436" s="47"/>
    </row>
    <row r="437" spans="2:2" x14ac:dyDescent="0.3">
      <c r="B437" s="47"/>
    </row>
    <row r="438" spans="2:2" x14ac:dyDescent="0.3">
      <c r="B438" s="47"/>
    </row>
    <row r="439" spans="2:2" x14ac:dyDescent="0.3">
      <c r="B439" s="47"/>
    </row>
    <row r="440" spans="2:2" x14ac:dyDescent="0.3">
      <c r="B440" s="47"/>
    </row>
    <row r="441" spans="2:2" x14ac:dyDescent="0.3">
      <c r="B441" s="47"/>
    </row>
    <row r="442" spans="2:2" x14ac:dyDescent="0.3">
      <c r="B442" s="47"/>
    </row>
    <row r="443" spans="2:2" x14ac:dyDescent="0.3">
      <c r="B443" s="47"/>
    </row>
    <row r="444" spans="2:2" x14ac:dyDescent="0.3">
      <c r="B444" s="47"/>
    </row>
    <row r="445" spans="2:2" x14ac:dyDescent="0.3">
      <c r="B445" s="47"/>
    </row>
    <row r="446" spans="2:2" x14ac:dyDescent="0.3">
      <c r="B446" s="47"/>
    </row>
    <row r="447" spans="2:2" x14ac:dyDescent="0.3">
      <c r="B447" s="47"/>
    </row>
    <row r="448" spans="2:2" x14ac:dyDescent="0.3">
      <c r="B448" s="47"/>
    </row>
    <row r="449" spans="2:2" x14ac:dyDescent="0.3">
      <c r="B449" s="47"/>
    </row>
    <row r="450" spans="2:2" x14ac:dyDescent="0.3">
      <c r="B450" s="47"/>
    </row>
    <row r="451" spans="2:2" x14ac:dyDescent="0.3">
      <c r="B451" s="47"/>
    </row>
    <row r="452" spans="2:2" x14ac:dyDescent="0.3">
      <c r="B452" s="47"/>
    </row>
    <row r="453" spans="2:2" x14ac:dyDescent="0.3">
      <c r="B453" s="47"/>
    </row>
    <row r="454" spans="2:2" x14ac:dyDescent="0.3">
      <c r="B454" s="47"/>
    </row>
    <row r="455" spans="2:2" x14ac:dyDescent="0.3">
      <c r="B455" s="47"/>
    </row>
    <row r="456" spans="2:2" x14ac:dyDescent="0.3">
      <c r="B456" s="47"/>
    </row>
    <row r="457" spans="2:2" x14ac:dyDescent="0.3">
      <c r="B457" s="47"/>
    </row>
    <row r="458" spans="2:2" x14ac:dyDescent="0.3">
      <c r="B458" s="47"/>
    </row>
    <row r="459" spans="2:2" x14ac:dyDescent="0.3">
      <c r="B459" s="47"/>
    </row>
    <row r="460" spans="2:2" x14ac:dyDescent="0.3">
      <c r="B460" s="47"/>
    </row>
    <row r="461" spans="2:2" x14ac:dyDescent="0.3">
      <c r="B461" s="47"/>
    </row>
    <row r="462" spans="2:2" x14ac:dyDescent="0.3">
      <c r="B462" s="47"/>
    </row>
    <row r="463" spans="2:2" x14ac:dyDescent="0.3">
      <c r="B463" s="47"/>
    </row>
    <row r="464" spans="2:2" x14ac:dyDescent="0.3">
      <c r="B464" s="47"/>
    </row>
    <row r="465" spans="2:2" x14ac:dyDescent="0.3">
      <c r="B465" s="47"/>
    </row>
    <row r="466" spans="2:2" x14ac:dyDescent="0.3">
      <c r="B466" s="47"/>
    </row>
    <row r="467" spans="2:2" x14ac:dyDescent="0.3">
      <c r="B467" s="47"/>
    </row>
    <row r="468" spans="2:2" x14ac:dyDescent="0.3">
      <c r="B468" s="47"/>
    </row>
    <row r="469" spans="2:2" x14ac:dyDescent="0.3">
      <c r="B469" s="47"/>
    </row>
    <row r="470" spans="2:2" x14ac:dyDescent="0.3">
      <c r="B470" s="47"/>
    </row>
    <row r="471" spans="2:2" x14ac:dyDescent="0.3">
      <c r="B471" s="47"/>
    </row>
    <row r="472" spans="2:2" x14ac:dyDescent="0.3">
      <c r="B472" s="47"/>
    </row>
    <row r="473" spans="2:2" x14ac:dyDescent="0.3">
      <c r="B473" s="47"/>
    </row>
    <row r="474" spans="2:2" x14ac:dyDescent="0.3">
      <c r="B474" s="47"/>
    </row>
    <row r="475" spans="2:2" x14ac:dyDescent="0.3">
      <c r="B475" s="47"/>
    </row>
    <row r="476" spans="2:2" x14ac:dyDescent="0.3">
      <c r="B476" s="47"/>
    </row>
    <row r="477" spans="2:2" x14ac:dyDescent="0.3">
      <c r="B477" s="47"/>
    </row>
    <row r="478" spans="2:2" x14ac:dyDescent="0.3">
      <c r="B478" s="47"/>
    </row>
    <row r="479" spans="2:2" x14ac:dyDescent="0.3">
      <c r="B479" s="47"/>
    </row>
    <row r="480" spans="2:2" x14ac:dyDescent="0.3">
      <c r="B480" s="47"/>
    </row>
    <row r="481" spans="2:2" x14ac:dyDescent="0.3">
      <c r="B481" s="47"/>
    </row>
    <row r="482" spans="2:2" x14ac:dyDescent="0.3">
      <c r="B482" s="47"/>
    </row>
    <row r="483" spans="2:2" x14ac:dyDescent="0.3">
      <c r="B483" s="47"/>
    </row>
    <row r="484" spans="2:2" x14ac:dyDescent="0.3">
      <c r="B484" s="47"/>
    </row>
    <row r="485" spans="2:2" x14ac:dyDescent="0.3">
      <c r="B485" s="47"/>
    </row>
    <row r="486" spans="2:2" x14ac:dyDescent="0.3">
      <c r="B486" s="47"/>
    </row>
    <row r="487" spans="2:2" x14ac:dyDescent="0.3">
      <c r="B487" s="47"/>
    </row>
    <row r="488" spans="2:2" x14ac:dyDescent="0.3">
      <c r="B488" s="47"/>
    </row>
    <row r="489" spans="2:2" x14ac:dyDescent="0.3">
      <c r="B489" s="47"/>
    </row>
    <row r="490" spans="2:2" x14ac:dyDescent="0.3">
      <c r="B490" s="47"/>
    </row>
    <row r="491" spans="2:2" x14ac:dyDescent="0.3">
      <c r="B491" s="47"/>
    </row>
    <row r="492" spans="2:2" x14ac:dyDescent="0.3">
      <c r="B492" s="47"/>
    </row>
    <row r="493" spans="2:2" x14ac:dyDescent="0.3">
      <c r="B493" s="47"/>
    </row>
    <row r="494" spans="2:2" x14ac:dyDescent="0.3">
      <c r="B494" s="47"/>
    </row>
    <row r="495" spans="2:2" x14ac:dyDescent="0.3">
      <c r="B495" s="47"/>
    </row>
    <row r="496" spans="2:2" x14ac:dyDescent="0.3">
      <c r="B496" s="47"/>
    </row>
    <row r="497" spans="2:2" x14ac:dyDescent="0.3">
      <c r="B497" s="47"/>
    </row>
    <row r="498" spans="2:2" x14ac:dyDescent="0.3">
      <c r="B498" s="47"/>
    </row>
    <row r="499" spans="2:2" x14ac:dyDescent="0.3">
      <c r="B499" s="47"/>
    </row>
    <row r="500" spans="2:2" x14ac:dyDescent="0.3">
      <c r="B500" s="47"/>
    </row>
    <row r="501" spans="2:2" x14ac:dyDescent="0.3">
      <c r="B501" s="47"/>
    </row>
    <row r="502" spans="2:2" x14ac:dyDescent="0.3">
      <c r="B502" s="47"/>
    </row>
    <row r="503" spans="2:2" x14ac:dyDescent="0.3">
      <c r="B503" s="47"/>
    </row>
    <row r="504" spans="2:2" x14ac:dyDescent="0.3">
      <c r="B504" s="47"/>
    </row>
    <row r="505" spans="2:2" x14ac:dyDescent="0.3">
      <c r="B505" s="47"/>
    </row>
    <row r="506" spans="2:2" x14ac:dyDescent="0.3">
      <c r="B506" s="47"/>
    </row>
    <row r="507" spans="2:2" x14ac:dyDescent="0.3">
      <c r="B507" s="47"/>
    </row>
    <row r="508" spans="2:2" x14ac:dyDescent="0.3">
      <c r="B508" s="47"/>
    </row>
    <row r="509" spans="2:2" x14ac:dyDescent="0.3">
      <c r="B509" s="47"/>
    </row>
    <row r="510" spans="2:2" x14ac:dyDescent="0.3">
      <c r="B510" s="47"/>
    </row>
    <row r="511" spans="2:2" x14ac:dyDescent="0.3">
      <c r="B511" s="47"/>
    </row>
    <row r="512" spans="2:2" x14ac:dyDescent="0.3">
      <c r="B512" s="47"/>
    </row>
    <row r="513" spans="2:2" x14ac:dyDescent="0.3">
      <c r="B513" s="47"/>
    </row>
    <row r="514" spans="2:2" x14ac:dyDescent="0.3">
      <c r="B514" s="47"/>
    </row>
    <row r="515" spans="2:2" x14ac:dyDescent="0.3">
      <c r="B515" s="47"/>
    </row>
    <row r="516" spans="2:2" x14ac:dyDescent="0.3">
      <c r="B516" s="47"/>
    </row>
    <row r="517" spans="2:2" x14ac:dyDescent="0.3">
      <c r="B517" s="47"/>
    </row>
    <row r="518" spans="2:2" x14ac:dyDescent="0.3">
      <c r="B518" s="47"/>
    </row>
    <row r="519" spans="2:2" x14ac:dyDescent="0.3">
      <c r="B519" s="47"/>
    </row>
    <row r="520" spans="2:2" x14ac:dyDescent="0.3">
      <c r="B520" s="47"/>
    </row>
    <row r="521" spans="2:2" x14ac:dyDescent="0.3">
      <c r="B521" s="47"/>
    </row>
    <row r="522" spans="2:2" x14ac:dyDescent="0.3">
      <c r="B522" s="47"/>
    </row>
    <row r="523" spans="2:2" x14ac:dyDescent="0.3">
      <c r="B523" s="47"/>
    </row>
    <row r="524" spans="2:2" x14ac:dyDescent="0.3">
      <c r="B524" s="47"/>
    </row>
    <row r="525" spans="2:2" x14ac:dyDescent="0.3">
      <c r="B525" s="47"/>
    </row>
    <row r="526" spans="2:2" x14ac:dyDescent="0.3">
      <c r="B526" s="47"/>
    </row>
    <row r="527" spans="2:2" x14ac:dyDescent="0.3">
      <c r="B527" s="47"/>
    </row>
    <row r="528" spans="2:2" x14ac:dyDescent="0.3">
      <c r="B528" s="47"/>
    </row>
    <row r="529" spans="2:2" x14ac:dyDescent="0.3">
      <c r="B529" s="47"/>
    </row>
    <row r="530" spans="2:2" x14ac:dyDescent="0.3">
      <c r="B530" s="47"/>
    </row>
    <row r="531" spans="2:2" x14ac:dyDescent="0.3">
      <c r="B531" s="47"/>
    </row>
    <row r="532" spans="2:2" x14ac:dyDescent="0.3">
      <c r="B532" s="47"/>
    </row>
    <row r="533" spans="2:2" x14ac:dyDescent="0.3">
      <c r="B533" s="47"/>
    </row>
    <row r="534" spans="2:2" x14ac:dyDescent="0.3">
      <c r="B534" s="47"/>
    </row>
    <row r="535" spans="2:2" x14ac:dyDescent="0.3">
      <c r="B535" s="47"/>
    </row>
    <row r="536" spans="2:2" x14ac:dyDescent="0.3">
      <c r="B536" s="47"/>
    </row>
  </sheetData>
  <sheetProtection sheet="1" objects="1" scenarios="1"/>
  <phoneticPr fontId="59" type="noConversion"/>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sheetPr>
  <dimension ref="A1:TA953"/>
  <sheetViews>
    <sheetView zoomScaleSheetLayoutView="70" workbookViewId="0">
      <pane ySplit="1" topLeftCell="A2" activePane="bottomLeft" state="frozen"/>
      <selection pane="bottomLeft" activeCell="A2" sqref="A2:A19"/>
    </sheetView>
  </sheetViews>
  <sheetFormatPr defaultColWidth="0" defaultRowHeight="15.6" x14ac:dyDescent="0.3"/>
  <cols>
    <col min="1" max="1" width="36.109375" style="75" customWidth="1"/>
    <col min="2" max="3" width="21.21875" style="63" customWidth="1"/>
    <col min="4" max="4" width="45.44140625" style="63" customWidth="1"/>
    <col min="5" max="5" width="40.33203125" style="63" customWidth="1"/>
    <col min="6" max="6" width="53.44140625" style="63" customWidth="1"/>
    <col min="7" max="7" width="38.6640625" style="63" customWidth="1"/>
    <col min="8" max="8" width="18.33203125" style="63" customWidth="1"/>
    <col min="9" max="10" width="50.109375" style="63" customWidth="1"/>
    <col min="11" max="11" width="44.6640625" style="63" customWidth="1"/>
    <col min="12" max="12" width="31.6640625" style="63" customWidth="1"/>
    <col min="13" max="13" width="17.44140625" style="63" customWidth="1"/>
    <col min="14" max="14" width="13.109375" style="63" customWidth="1"/>
    <col min="15" max="15" width="10.33203125" style="63" customWidth="1"/>
    <col min="16" max="17" width="28.77734375" style="63" customWidth="1"/>
    <col min="18" max="18" width="14.33203125" style="63" customWidth="1"/>
    <col min="19" max="19" width="14.44140625" style="63" customWidth="1"/>
    <col min="20" max="20" width="9.6640625" style="63" customWidth="1"/>
    <col min="21" max="21" width="23.109375" style="63" customWidth="1"/>
    <col min="22" max="22" width="60.33203125" style="61" customWidth="1"/>
    <col min="23" max="23" width="55.44140625" style="64" customWidth="1"/>
    <col min="24" max="521" width="0" style="74" hidden="1" customWidth="1"/>
    <col min="522" max="16384" width="44.6640625" style="74" hidden="1"/>
  </cols>
  <sheetData>
    <row r="1" spans="1:23" s="152" customFormat="1" ht="28.8" x14ac:dyDescent="0.3">
      <c r="A1" s="114" t="s">
        <v>2250</v>
      </c>
      <c r="B1" s="151" t="s">
        <v>18</v>
      </c>
      <c r="C1" s="151" t="s">
        <v>19</v>
      </c>
      <c r="D1" s="151" t="s">
        <v>20</v>
      </c>
      <c r="E1" s="151" t="s">
        <v>21</v>
      </c>
      <c r="F1" s="151" t="s">
        <v>36</v>
      </c>
      <c r="G1" s="151" t="s">
        <v>37</v>
      </c>
      <c r="H1" s="151" t="s">
        <v>22</v>
      </c>
      <c r="I1" s="151" t="s">
        <v>23</v>
      </c>
      <c r="J1" s="151" t="s">
        <v>38</v>
      </c>
      <c r="K1" s="151" t="s">
        <v>24</v>
      </c>
      <c r="L1" s="151" t="s">
        <v>25</v>
      </c>
      <c r="M1" s="151" t="s">
        <v>27</v>
      </c>
      <c r="N1" s="151" t="s">
        <v>28</v>
      </c>
      <c r="O1" s="151" t="s">
        <v>29</v>
      </c>
      <c r="P1" s="151" t="s">
        <v>39</v>
      </c>
      <c r="Q1" s="151" t="s">
        <v>40</v>
      </c>
      <c r="R1" s="151" t="s">
        <v>30</v>
      </c>
      <c r="S1" s="151" t="s">
        <v>26</v>
      </c>
      <c r="T1" s="151" t="s">
        <v>31</v>
      </c>
      <c r="U1" s="151" t="s">
        <v>2251</v>
      </c>
      <c r="V1" s="151" t="s">
        <v>41</v>
      </c>
      <c r="W1" s="151" t="s">
        <v>2252</v>
      </c>
    </row>
    <row r="2" spans="1:23" s="110" customFormat="1" ht="13.95" customHeight="1" x14ac:dyDescent="0.3">
      <c r="A2" s="190" t="s">
        <v>42</v>
      </c>
      <c r="B2" s="139" t="s">
        <v>43</v>
      </c>
      <c r="C2" s="139" t="s">
        <v>44</v>
      </c>
      <c r="D2" s="139" t="s">
        <v>42</v>
      </c>
      <c r="E2" s="139"/>
      <c r="F2" s="139" t="s">
        <v>42</v>
      </c>
      <c r="G2" s="139"/>
      <c r="H2" s="139"/>
      <c r="I2" s="139"/>
      <c r="J2" s="139"/>
      <c r="K2" s="139"/>
      <c r="L2" s="139"/>
      <c r="M2" s="139"/>
      <c r="N2" s="139"/>
      <c r="O2" s="139"/>
      <c r="P2" s="139"/>
      <c r="Q2" s="139"/>
      <c r="R2" s="139"/>
      <c r="S2" s="139"/>
      <c r="T2" s="139"/>
      <c r="U2" s="139"/>
      <c r="V2" s="109"/>
      <c r="W2" s="139"/>
    </row>
    <row r="3" spans="1:23" s="56" customFormat="1" ht="13.95" customHeight="1" x14ac:dyDescent="0.3">
      <c r="A3" s="190"/>
      <c r="B3" s="140" t="s">
        <v>8</v>
      </c>
      <c r="C3" s="140" t="s">
        <v>45</v>
      </c>
      <c r="D3" s="140" t="s">
        <v>42</v>
      </c>
      <c r="E3" s="140"/>
      <c r="F3" s="140" t="s">
        <v>42</v>
      </c>
      <c r="G3" s="140"/>
      <c r="H3" s="140"/>
      <c r="I3" s="140"/>
      <c r="J3" s="140"/>
      <c r="K3" s="140"/>
      <c r="L3" s="140"/>
      <c r="M3" s="140"/>
      <c r="N3" s="140"/>
      <c r="O3" s="140"/>
      <c r="P3" s="140"/>
      <c r="Q3" s="140"/>
      <c r="R3" s="140"/>
      <c r="S3" s="140"/>
      <c r="T3" s="140"/>
      <c r="U3" s="140"/>
      <c r="V3" s="53"/>
      <c r="W3" s="140"/>
    </row>
    <row r="4" spans="1:23" s="56" customFormat="1" ht="13.95" customHeight="1" x14ac:dyDescent="0.3">
      <c r="A4" s="190"/>
      <c r="B4" s="140" t="s">
        <v>46</v>
      </c>
      <c r="C4" s="140" t="s">
        <v>47</v>
      </c>
      <c r="D4" s="140"/>
      <c r="E4" s="140"/>
      <c r="F4" s="140"/>
      <c r="G4" s="140"/>
      <c r="H4" s="140"/>
      <c r="I4" s="140"/>
      <c r="J4" s="140"/>
      <c r="K4" s="140"/>
      <c r="L4" s="140"/>
      <c r="M4" s="140"/>
      <c r="N4" s="140"/>
      <c r="O4" s="140"/>
      <c r="P4" s="140"/>
      <c r="Q4" s="140"/>
      <c r="R4" s="140"/>
      <c r="S4" s="140"/>
      <c r="T4" s="140"/>
      <c r="U4" s="140"/>
      <c r="V4" s="53"/>
      <c r="W4" s="140"/>
    </row>
    <row r="5" spans="1:23" s="56" customFormat="1" ht="13.95" customHeight="1" x14ac:dyDescent="0.3">
      <c r="A5" s="190"/>
      <c r="B5" s="140" t="s">
        <v>48</v>
      </c>
      <c r="C5" s="140" t="s">
        <v>48</v>
      </c>
      <c r="D5" s="140"/>
      <c r="E5" s="140"/>
      <c r="F5" s="140"/>
      <c r="G5" s="140"/>
      <c r="H5" s="140"/>
      <c r="I5" s="140"/>
      <c r="J5" s="140"/>
      <c r="K5" s="140"/>
      <c r="L5" s="140"/>
      <c r="M5" s="140"/>
      <c r="N5" s="140"/>
      <c r="O5" s="140"/>
      <c r="P5" s="140"/>
      <c r="Q5" s="140"/>
      <c r="R5" s="140"/>
      <c r="S5" s="140"/>
      <c r="T5" s="140"/>
      <c r="U5" s="140"/>
      <c r="V5" s="53"/>
      <c r="W5" s="140"/>
    </row>
    <row r="6" spans="1:23" s="56" customFormat="1" ht="13.95" customHeight="1" x14ac:dyDescent="0.3">
      <c r="A6" s="190"/>
      <c r="B6" s="140" t="s">
        <v>49</v>
      </c>
      <c r="C6" s="140" t="s">
        <v>50</v>
      </c>
      <c r="D6" s="140"/>
      <c r="E6" s="140"/>
      <c r="F6" s="140"/>
      <c r="G6" s="140"/>
      <c r="H6" s="140"/>
      <c r="I6" s="140"/>
      <c r="J6" s="140"/>
      <c r="K6" s="140"/>
      <c r="L6" s="140"/>
      <c r="M6" s="140"/>
      <c r="N6" s="140"/>
      <c r="O6" s="140"/>
      <c r="P6" s="140"/>
      <c r="Q6" s="140"/>
      <c r="R6" s="140"/>
      <c r="S6" s="140"/>
      <c r="T6" s="140"/>
      <c r="U6" s="140"/>
      <c r="V6" s="53"/>
      <c r="W6" s="140"/>
    </row>
    <row r="7" spans="1:23" s="56" customFormat="1" ht="13.95" customHeight="1" x14ac:dyDescent="0.3">
      <c r="A7" s="190"/>
      <c r="B7" s="140" t="s">
        <v>51</v>
      </c>
      <c r="C7" s="140" t="s">
        <v>52</v>
      </c>
      <c r="D7" s="140"/>
      <c r="E7" s="140"/>
      <c r="F7" s="140"/>
      <c r="G7" s="140"/>
      <c r="H7" s="140"/>
      <c r="I7" s="140"/>
      <c r="J7" s="140"/>
      <c r="K7" s="140"/>
      <c r="L7" s="140"/>
      <c r="M7" s="140"/>
      <c r="N7" s="140"/>
      <c r="O7" s="140"/>
      <c r="P7" s="140"/>
      <c r="Q7" s="140"/>
      <c r="R7" s="140"/>
      <c r="S7" s="140"/>
      <c r="T7" s="140"/>
      <c r="U7" s="140"/>
      <c r="V7" s="53"/>
      <c r="W7" s="140"/>
    </row>
    <row r="8" spans="1:23" s="59" customFormat="1" ht="13.95" customHeight="1" x14ac:dyDescent="0.3">
      <c r="A8" s="191"/>
      <c r="B8" s="141" t="s">
        <v>12</v>
      </c>
      <c r="C8" s="141" t="s">
        <v>53</v>
      </c>
      <c r="D8" s="141" t="s">
        <v>54</v>
      </c>
      <c r="E8" s="141"/>
      <c r="F8" s="141" t="s">
        <v>55</v>
      </c>
      <c r="G8" s="141"/>
      <c r="H8" s="141" t="s">
        <v>56</v>
      </c>
      <c r="I8" s="141" t="s">
        <v>57</v>
      </c>
      <c r="J8" s="141" t="s">
        <v>58</v>
      </c>
      <c r="K8" s="141"/>
      <c r="L8" s="141"/>
      <c r="M8" s="141"/>
      <c r="N8" s="141" t="s">
        <v>34</v>
      </c>
      <c r="O8" s="141" t="s">
        <v>59</v>
      </c>
      <c r="P8" s="141" t="s">
        <v>60</v>
      </c>
      <c r="Q8" s="141" t="s">
        <v>61</v>
      </c>
      <c r="R8" s="141"/>
      <c r="S8" s="141"/>
      <c r="T8" s="142" t="s">
        <v>62</v>
      </c>
      <c r="U8" s="143"/>
      <c r="V8" s="144" t="s">
        <v>2393</v>
      </c>
      <c r="W8" s="141" t="s">
        <v>2394</v>
      </c>
    </row>
    <row r="9" spans="1:23" s="56" customFormat="1" ht="84" customHeight="1" x14ac:dyDescent="0.3">
      <c r="A9" s="190"/>
      <c r="B9" s="140" t="s">
        <v>63</v>
      </c>
      <c r="C9" s="140" t="s">
        <v>64</v>
      </c>
      <c r="D9" s="140" t="s">
        <v>65</v>
      </c>
      <c r="E9" s="140"/>
      <c r="F9" s="140" t="s">
        <v>66</v>
      </c>
      <c r="G9" s="140"/>
      <c r="H9" s="140"/>
      <c r="I9" s="140"/>
      <c r="J9" s="140"/>
      <c r="K9" s="140"/>
      <c r="L9" s="140"/>
      <c r="M9" s="140"/>
      <c r="N9" s="140"/>
      <c r="O9" s="140" t="s">
        <v>59</v>
      </c>
      <c r="P9" s="140" t="s">
        <v>60</v>
      </c>
      <c r="Q9" s="140" t="s">
        <v>61</v>
      </c>
      <c r="R9" s="140"/>
      <c r="S9" s="140"/>
      <c r="T9" s="145" t="s">
        <v>62</v>
      </c>
      <c r="U9" s="146"/>
      <c r="V9" s="147" t="s">
        <v>2253</v>
      </c>
      <c r="W9" s="140" t="s">
        <v>2254</v>
      </c>
    </row>
    <row r="10" spans="1:23" s="56" customFormat="1" ht="112.05" customHeight="1" x14ac:dyDescent="0.3">
      <c r="A10" s="190"/>
      <c r="B10" s="145" t="s">
        <v>4</v>
      </c>
      <c r="C10" s="145" t="s">
        <v>67</v>
      </c>
      <c r="D10" s="140" t="s">
        <v>68</v>
      </c>
      <c r="E10" s="140"/>
      <c r="F10" s="140" t="s">
        <v>68</v>
      </c>
      <c r="G10" s="140"/>
      <c r="H10" s="143" t="s">
        <v>69</v>
      </c>
      <c r="I10" s="143" t="s">
        <v>70</v>
      </c>
      <c r="J10" s="143" t="s">
        <v>71</v>
      </c>
      <c r="K10" s="140"/>
      <c r="L10" s="140"/>
      <c r="M10" s="140"/>
      <c r="N10" s="140"/>
      <c r="O10" s="140" t="s">
        <v>59</v>
      </c>
      <c r="P10" s="140" t="s">
        <v>60</v>
      </c>
      <c r="Q10" s="140" t="s">
        <v>61</v>
      </c>
      <c r="R10" s="140"/>
      <c r="S10" s="140"/>
      <c r="T10" s="145" t="s">
        <v>62</v>
      </c>
      <c r="U10" s="53" t="s">
        <v>2255</v>
      </c>
      <c r="V10" s="147" t="s">
        <v>2395</v>
      </c>
      <c r="W10" s="140" t="s">
        <v>2256</v>
      </c>
    </row>
    <row r="11" spans="1:23" s="56" customFormat="1" ht="112.05" customHeight="1" x14ac:dyDescent="0.3">
      <c r="A11" s="190"/>
      <c r="B11" s="142" t="s">
        <v>4</v>
      </c>
      <c r="C11" s="142" t="s">
        <v>72</v>
      </c>
      <c r="D11" s="140" t="s">
        <v>73</v>
      </c>
      <c r="E11" s="140"/>
      <c r="F11" s="140" t="s">
        <v>74</v>
      </c>
      <c r="G11" s="140"/>
      <c r="H11" s="143" t="s">
        <v>69</v>
      </c>
      <c r="I11" s="143" t="s">
        <v>70</v>
      </c>
      <c r="J11" s="143" t="s">
        <v>71</v>
      </c>
      <c r="K11" s="140"/>
      <c r="L11" s="140"/>
      <c r="M11" s="140"/>
      <c r="N11" s="140"/>
      <c r="O11" s="140" t="s">
        <v>59</v>
      </c>
      <c r="P11" s="140" t="s">
        <v>60</v>
      </c>
      <c r="Q11" s="140" t="s">
        <v>61</v>
      </c>
      <c r="R11" s="140"/>
      <c r="S11" s="140"/>
      <c r="T11" s="145" t="s">
        <v>62</v>
      </c>
      <c r="U11" s="53" t="s">
        <v>2255</v>
      </c>
      <c r="V11" s="147" t="s">
        <v>2395</v>
      </c>
      <c r="W11" s="140" t="s">
        <v>2256</v>
      </c>
    </row>
    <row r="12" spans="1:23" s="56" customFormat="1" ht="112.05" customHeight="1" x14ac:dyDescent="0.3">
      <c r="A12" s="190"/>
      <c r="B12" s="142" t="s">
        <v>4</v>
      </c>
      <c r="C12" s="142" t="s">
        <v>75</v>
      </c>
      <c r="D12" s="140" t="s">
        <v>76</v>
      </c>
      <c r="E12" s="140"/>
      <c r="F12" s="140" t="s">
        <v>76</v>
      </c>
      <c r="G12" s="140"/>
      <c r="H12" s="143" t="s">
        <v>69</v>
      </c>
      <c r="I12" s="143" t="s">
        <v>70</v>
      </c>
      <c r="J12" s="143" t="s">
        <v>71</v>
      </c>
      <c r="K12" s="140"/>
      <c r="L12" s="140"/>
      <c r="M12" s="140"/>
      <c r="N12" s="140"/>
      <c r="O12" s="140" t="s">
        <v>59</v>
      </c>
      <c r="P12" s="140" t="s">
        <v>60</v>
      </c>
      <c r="Q12" s="140" t="s">
        <v>61</v>
      </c>
      <c r="R12" s="140"/>
      <c r="S12" s="140"/>
      <c r="T12" s="145" t="s">
        <v>62</v>
      </c>
      <c r="U12" s="53" t="s">
        <v>2255</v>
      </c>
      <c r="V12" s="147" t="s">
        <v>2395</v>
      </c>
      <c r="W12" s="140" t="s">
        <v>2256</v>
      </c>
    </row>
    <row r="13" spans="1:23" s="56" customFormat="1" ht="112.05" customHeight="1" x14ac:dyDescent="0.3">
      <c r="A13" s="190"/>
      <c r="B13" s="142" t="s">
        <v>4</v>
      </c>
      <c r="C13" s="142" t="s">
        <v>77</v>
      </c>
      <c r="D13" s="140" t="s">
        <v>78</v>
      </c>
      <c r="E13" s="140"/>
      <c r="F13" s="140" t="s">
        <v>79</v>
      </c>
      <c r="G13" s="140"/>
      <c r="H13" s="143" t="s">
        <v>80</v>
      </c>
      <c r="I13" s="143" t="s">
        <v>81</v>
      </c>
      <c r="J13" s="143" t="s">
        <v>82</v>
      </c>
      <c r="K13" s="140"/>
      <c r="L13" s="140"/>
      <c r="M13" s="140"/>
      <c r="N13" s="140"/>
      <c r="O13" s="140" t="s">
        <v>59</v>
      </c>
      <c r="P13" s="140" t="s">
        <v>60</v>
      </c>
      <c r="Q13" s="140" t="s">
        <v>61</v>
      </c>
      <c r="R13" s="140"/>
      <c r="S13" s="140"/>
      <c r="T13" s="140"/>
      <c r="U13" s="53" t="s">
        <v>2255</v>
      </c>
      <c r="V13" s="147" t="s">
        <v>2395</v>
      </c>
      <c r="W13" s="140" t="s">
        <v>2256</v>
      </c>
    </row>
    <row r="14" spans="1:23" s="56" customFormat="1" ht="28.05" customHeight="1" x14ac:dyDescent="0.3">
      <c r="A14" s="190"/>
      <c r="B14" s="140" t="s">
        <v>9</v>
      </c>
      <c r="C14" s="53" t="s">
        <v>83</v>
      </c>
      <c r="D14" s="140" t="s">
        <v>84</v>
      </c>
      <c r="E14" s="140"/>
      <c r="F14" s="140" t="s">
        <v>85</v>
      </c>
      <c r="G14" s="140"/>
      <c r="H14" s="140"/>
      <c r="I14" s="140"/>
      <c r="J14" s="140"/>
      <c r="K14" s="140"/>
      <c r="L14" s="140"/>
      <c r="M14" s="140"/>
      <c r="N14" s="140"/>
      <c r="O14" s="140"/>
      <c r="P14" s="140"/>
      <c r="Q14" s="140"/>
      <c r="R14" s="140"/>
      <c r="S14" s="140"/>
      <c r="T14" s="145"/>
      <c r="U14" s="140"/>
      <c r="V14" s="53"/>
      <c r="W14" s="140"/>
    </row>
    <row r="15" spans="1:23" s="56" customFormat="1" ht="13.95" customHeight="1" x14ac:dyDescent="0.3">
      <c r="A15" s="190"/>
      <c r="B15" s="140" t="s">
        <v>4</v>
      </c>
      <c r="C15" s="140" t="s">
        <v>86</v>
      </c>
      <c r="D15" s="140" t="s">
        <v>87</v>
      </c>
      <c r="E15" s="140"/>
      <c r="F15" s="140" t="s">
        <v>88</v>
      </c>
      <c r="G15" s="140"/>
      <c r="H15" s="140"/>
      <c r="I15" s="140"/>
      <c r="J15" s="140"/>
      <c r="K15" s="140"/>
      <c r="L15" s="140"/>
      <c r="M15" s="140"/>
      <c r="N15" s="140"/>
      <c r="O15" s="140" t="s">
        <v>59</v>
      </c>
      <c r="P15" s="140" t="s">
        <v>60</v>
      </c>
      <c r="Q15" s="140" t="s">
        <v>61</v>
      </c>
      <c r="R15" s="140"/>
      <c r="S15" s="140"/>
      <c r="T15" s="145" t="s">
        <v>62</v>
      </c>
      <c r="U15" s="140"/>
      <c r="V15" s="53"/>
      <c r="W15" s="140"/>
    </row>
    <row r="16" spans="1:23" s="56" customFormat="1" ht="13.95" customHeight="1" x14ac:dyDescent="0.3">
      <c r="A16" s="190"/>
      <c r="B16" s="140" t="s">
        <v>89</v>
      </c>
      <c r="C16" s="140" t="s">
        <v>90</v>
      </c>
      <c r="D16" s="140" t="s">
        <v>91</v>
      </c>
      <c r="E16" s="140"/>
      <c r="F16" s="140" t="s">
        <v>92</v>
      </c>
      <c r="G16" s="140"/>
      <c r="H16" s="140"/>
      <c r="I16" s="140"/>
      <c r="J16" s="140"/>
      <c r="K16" s="140"/>
      <c r="L16" s="140"/>
      <c r="M16" s="140"/>
      <c r="N16" s="140"/>
      <c r="O16" s="140" t="s">
        <v>59</v>
      </c>
      <c r="P16" s="140" t="s">
        <v>60</v>
      </c>
      <c r="Q16" s="140" t="s">
        <v>61</v>
      </c>
      <c r="R16" s="140"/>
      <c r="S16" s="140"/>
      <c r="T16" s="145" t="s">
        <v>62</v>
      </c>
      <c r="U16" s="140"/>
      <c r="V16" s="53"/>
      <c r="W16" s="140"/>
    </row>
    <row r="17" spans="1:23" s="56" customFormat="1" ht="13.95" customHeight="1" x14ac:dyDescent="0.3">
      <c r="A17" s="190"/>
      <c r="B17" s="140" t="s">
        <v>3</v>
      </c>
      <c r="C17" s="140" t="s">
        <v>93</v>
      </c>
      <c r="D17" s="140" t="s">
        <v>94</v>
      </c>
      <c r="E17" s="140"/>
      <c r="F17" s="140" t="s">
        <v>95</v>
      </c>
      <c r="G17" s="140"/>
      <c r="H17" s="140"/>
      <c r="I17" s="140"/>
      <c r="J17" s="140"/>
      <c r="K17" s="140"/>
      <c r="L17" s="140" t="s">
        <v>96</v>
      </c>
      <c r="M17" s="140"/>
      <c r="N17" s="140"/>
      <c r="O17" s="140"/>
      <c r="P17" s="140"/>
      <c r="Q17" s="140"/>
      <c r="R17" s="140"/>
      <c r="S17" s="140"/>
      <c r="T17" s="140"/>
      <c r="U17" s="140"/>
      <c r="V17" s="53"/>
      <c r="W17" s="140"/>
    </row>
    <row r="18" spans="1:23" s="59" customFormat="1" ht="13.95" customHeight="1" x14ac:dyDescent="0.3">
      <c r="A18" s="190"/>
      <c r="B18" s="140" t="s">
        <v>4</v>
      </c>
      <c r="C18" s="140" t="s">
        <v>97</v>
      </c>
      <c r="D18" s="140" t="s">
        <v>98</v>
      </c>
      <c r="E18" s="140"/>
      <c r="F18" s="140" t="s">
        <v>99</v>
      </c>
      <c r="G18" s="140"/>
      <c r="H18" s="140" t="s">
        <v>100</v>
      </c>
      <c r="I18" s="140"/>
      <c r="J18" s="140"/>
      <c r="K18" s="140"/>
      <c r="L18" s="140"/>
      <c r="M18" s="140"/>
      <c r="N18" s="140"/>
      <c r="O18" s="140" t="s">
        <v>59</v>
      </c>
      <c r="P18" s="140" t="s">
        <v>60</v>
      </c>
      <c r="Q18" s="140" t="s">
        <v>61</v>
      </c>
      <c r="R18" s="140"/>
      <c r="S18" s="140"/>
      <c r="T18" s="140"/>
      <c r="U18" s="140"/>
      <c r="V18" s="53"/>
      <c r="W18" s="140"/>
    </row>
    <row r="19" spans="1:23" s="56" customFormat="1" ht="13.95" customHeight="1" x14ac:dyDescent="0.3">
      <c r="A19" s="190"/>
      <c r="B19" s="140" t="s">
        <v>101</v>
      </c>
      <c r="C19" s="140" t="s">
        <v>44</v>
      </c>
      <c r="D19" s="139" t="s">
        <v>42</v>
      </c>
      <c r="E19" s="140"/>
      <c r="F19" s="139" t="s">
        <v>42</v>
      </c>
      <c r="G19" s="140"/>
      <c r="H19" s="140"/>
      <c r="I19" s="140"/>
      <c r="J19" s="140"/>
      <c r="K19" s="140"/>
      <c r="L19" s="140"/>
      <c r="M19" s="140"/>
      <c r="N19" s="140"/>
      <c r="O19" s="140"/>
      <c r="P19" s="140"/>
      <c r="Q19" s="140"/>
      <c r="R19" s="140"/>
      <c r="S19" s="140"/>
      <c r="T19" s="140"/>
      <c r="U19" s="140"/>
      <c r="V19" s="53"/>
      <c r="W19" s="140"/>
    </row>
    <row r="20" spans="1:23" s="59" customFormat="1" ht="28.05" customHeight="1" x14ac:dyDescent="0.3">
      <c r="A20" s="113" t="s">
        <v>102</v>
      </c>
      <c r="B20" s="140" t="s">
        <v>103</v>
      </c>
      <c r="C20" s="140" t="s">
        <v>104</v>
      </c>
      <c r="D20" s="140" t="s">
        <v>105</v>
      </c>
      <c r="E20" s="140"/>
      <c r="F20" s="140" t="s">
        <v>106</v>
      </c>
      <c r="G20" s="140"/>
      <c r="H20" s="140"/>
      <c r="I20" s="140"/>
      <c r="J20" s="140"/>
      <c r="K20" s="140"/>
      <c r="L20" s="140"/>
      <c r="M20" s="140"/>
      <c r="N20" s="140"/>
      <c r="O20" s="140" t="s">
        <v>59</v>
      </c>
      <c r="P20" s="140" t="s">
        <v>60</v>
      </c>
      <c r="Q20" s="140" t="s">
        <v>61</v>
      </c>
      <c r="R20" s="140"/>
      <c r="S20" s="140"/>
      <c r="T20" s="140"/>
      <c r="U20" s="140"/>
      <c r="V20" s="53"/>
      <c r="W20" s="140"/>
    </row>
    <row r="21" spans="1:23" s="56" customFormat="1" ht="13.95" customHeight="1" x14ac:dyDescent="0.3">
      <c r="A21" s="187" t="s">
        <v>107</v>
      </c>
      <c r="B21" s="140" t="s">
        <v>43</v>
      </c>
      <c r="C21" s="140" t="s">
        <v>108</v>
      </c>
      <c r="D21" s="140"/>
      <c r="E21" s="140"/>
      <c r="F21" s="140"/>
      <c r="G21" s="140"/>
      <c r="H21" s="140"/>
      <c r="I21" s="140"/>
      <c r="J21" s="140"/>
      <c r="K21" s="140"/>
      <c r="L21" s="140" t="s">
        <v>109</v>
      </c>
      <c r="M21" s="140"/>
      <c r="N21" s="140"/>
      <c r="O21" s="140"/>
      <c r="P21" s="140"/>
      <c r="Q21" s="140"/>
      <c r="R21" s="140"/>
      <c r="S21" s="140"/>
      <c r="T21" s="140"/>
      <c r="U21" s="140"/>
      <c r="V21" s="53"/>
      <c r="W21" s="140"/>
    </row>
    <row r="22" spans="1:23" s="56" customFormat="1" ht="13.95" customHeight="1" x14ac:dyDescent="0.3">
      <c r="A22" s="187"/>
      <c r="B22" s="140" t="s">
        <v>43</v>
      </c>
      <c r="C22" s="140" t="s">
        <v>110</v>
      </c>
      <c r="D22" s="140" t="s">
        <v>111</v>
      </c>
      <c r="E22" s="140"/>
      <c r="F22" s="140" t="s">
        <v>112</v>
      </c>
      <c r="G22" s="140"/>
      <c r="H22" s="140"/>
      <c r="I22" s="140"/>
      <c r="J22" s="140"/>
      <c r="K22" s="140"/>
      <c r="L22" s="140"/>
      <c r="M22" s="140"/>
      <c r="N22" s="140"/>
      <c r="O22" s="140"/>
      <c r="P22" s="140" t="s">
        <v>113</v>
      </c>
      <c r="Q22" s="140" t="s">
        <v>113</v>
      </c>
      <c r="R22" s="140"/>
      <c r="S22" s="140"/>
      <c r="T22" s="140"/>
      <c r="U22" s="140"/>
      <c r="V22" s="53"/>
      <c r="W22" s="140"/>
    </row>
    <row r="23" spans="1:23" s="56" customFormat="1" ht="13.95" customHeight="1" x14ac:dyDescent="0.3">
      <c r="A23" s="187"/>
      <c r="B23" s="140" t="s">
        <v>8</v>
      </c>
      <c r="C23" s="140" t="s">
        <v>114</v>
      </c>
      <c r="D23" s="140" t="s">
        <v>111</v>
      </c>
      <c r="E23" s="140"/>
      <c r="F23" s="140" t="s">
        <v>112</v>
      </c>
      <c r="G23" s="140"/>
      <c r="H23" s="140"/>
      <c r="I23" s="140"/>
      <c r="J23" s="140"/>
      <c r="K23" s="140"/>
      <c r="L23" s="140"/>
      <c r="M23" s="140"/>
      <c r="N23" s="140"/>
      <c r="O23" s="140"/>
      <c r="P23" s="140" t="s">
        <v>113</v>
      </c>
      <c r="Q23" s="140" t="s">
        <v>113</v>
      </c>
      <c r="R23" s="140"/>
      <c r="S23" s="140"/>
      <c r="T23" s="140"/>
      <c r="U23" s="140"/>
      <c r="V23" s="53"/>
      <c r="W23" s="140"/>
    </row>
    <row r="24" spans="1:23" s="66" customFormat="1" ht="43.2" x14ac:dyDescent="0.3">
      <c r="A24" s="187"/>
      <c r="B24" s="105" t="s">
        <v>115</v>
      </c>
      <c r="C24" s="105" t="s">
        <v>116</v>
      </c>
      <c r="D24" s="105" t="s">
        <v>117</v>
      </c>
      <c r="E24" s="105"/>
      <c r="F24" s="105" t="s">
        <v>118</v>
      </c>
      <c r="G24" s="105"/>
      <c r="H24" s="105"/>
      <c r="I24" s="105"/>
      <c r="J24" s="105"/>
      <c r="K24" s="105"/>
      <c r="L24" s="105" t="s">
        <v>119</v>
      </c>
      <c r="M24" s="105"/>
      <c r="N24" s="105"/>
      <c r="O24" s="105" t="s">
        <v>59</v>
      </c>
      <c r="P24" s="105" t="s">
        <v>60</v>
      </c>
      <c r="Q24" s="105" t="s">
        <v>61</v>
      </c>
      <c r="R24" s="105"/>
      <c r="S24" s="105"/>
      <c r="T24" s="105"/>
      <c r="U24" s="105" t="s">
        <v>120</v>
      </c>
      <c r="V24" s="105" t="s">
        <v>2396</v>
      </c>
      <c r="W24" s="105" t="s">
        <v>2257</v>
      </c>
    </row>
    <row r="25" spans="1:23" s="59" customFormat="1" ht="28.05" customHeight="1" x14ac:dyDescent="0.3">
      <c r="A25" s="188"/>
      <c r="B25" s="141" t="s">
        <v>4</v>
      </c>
      <c r="C25" s="141" t="s">
        <v>121</v>
      </c>
      <c r="D25" s="141" t="s">
        <v>122</v>
      </c>
      <c r="E25" s="141"/>
      <c r="F25" s="141" t="s">
        <v>123</v>
      </c>
      <c r="G25" s="141"/>
      <c r="H25" s="57" t="s">
        <v>100</v>
      </c>
      <c r="I25" s="57" t="s">
        <v>124</v>
      </c>
      <c r="J25" s="57" t="s">
        <v>125</v>
      </c>
      <c r="K25" s="141"/>
      <c r="L25" s="141"/>
      <c r="M25" s="141"/>
      <c r="N25" s="141"/>
      <c r="O25" s="57" t="s">
        <v>59</v>
      </c>
      <c r="P25" s="57" t="s">
        <v>60</v>
      </c>
      <c r="Q25" s="57" t="s">
        <v>61</v>
      </c>
      <c r="R25" s="141"/>
      <c r="S25" s="141"/>
      <c r="T25" s="57" t="s">
        <v>136</v>
      </c>
      <c r="U25" s="141"/>
      <c r="V25" s="144" t="s">
        <v>2393</v>
      </c>
      <c r="W25" s="141" t="s">
        <v>2394</v>
      </c>
    </row>
    <row r="26" spans="1:23" s="59" customFormat="1" ht="28.05" customHeight="1" x14ac:dyDescent="0.3">
      <c r="A26" s="188"/>
      <c r="B26" s="141" t="s">
        <v>4</v>
      </c>
      <c r="C26" s="141" t="s">
        <v>126</v>
      </c>
      <c r="D26" s="141" t="s">
        <v>127</v>
      </c>
      <c r="E26" s="141"/>
      <c r="F26" s="141" t="s">
        <v>128</v>
      </c>
      <c r="G26" s="141"/>
      <c r="H26" s="57" t="s">
        <v>129</v>
      </c>
      <c r="I26" s="57" t="s">
        <v>130</v>
      </c>
      <c r="J26" s="57" t="s">
        <v>131</v>
      </c>
      <c r="K26" s="141"/>
      <c r="L26" s="141"/>
      <c r="M26" s="141"/>
      <c r="N26" s="141"/>
      <c r="O26" s="57" t="s">
        <v>59</v>
      </c>
      <c r="P26" s="57" t="s">
        <v>60</v>
      </c>
      <c r="Q26" s="57" t="s">
        <v>61</v>
      </c>
      <c r="R26" s="141"/>
      <c r="S26" s="141"/>
      <c r="T26" s="57" t="s">
        <v>136</v>
      </c>
      <c r="U26" s="141"/>
      <c r="V26" s="144" t="s">
        <v>2393</v>
      </c>
      <c r="W26" s="141" t="s">
        <v>2394</v>
      </c>
    </row>
    <row r="27" spans="1:23" s="56" customFormat="1" ht="43.2" x14ac:dyDescent="0.3">
      <c r="A27" s="187"/>
      <c r="B27" s="105" t="s">
        <v>132</v>
      </c>
      <c r="C27" s="105" t="s">
        <v>133</v>
      </c>
      <c r="D27" s="105" t="s">
        <v>134</v>
      </c>
      <c r="E27" s="105"/>
      <c r="F27" s="105" t="s">
        <v>135</v>
      </c>
      <c r="G27" s="105"/>
      <c r="H27" s="105"/>
      <c r="I27" s="105"/>
      <c r="J27" s="105"/>
      <c r="K27" s="105"/>
      <c r="L27" s="105" t="s">
        <v>119</v>
      </c>
      <c r="M27" s="105"/>
      <c r="N27" s="105"/>
      <c r="O27" s="105" t="s">
        <v>59</v>
      </c>
      <c r="P27" s="105" t="s">
        <v>60</v>
      </c>
      <c r="Q27" s="105" t="s">
        <v>61</v>
      </c>
      <c r="R27" s="105"/>
      <c r="S27" s="105"/>
      <c r="T27" s="105" t="s">
        <v>136</v>
      </c>
      <c r="U27" s="105" t="s">
        <v>120</v>
      </c>
      <c r="V27" s="105" t="s">
        <v>2396</v>
      </c>
      <c r="W27" s="105" t="s">
        <v>2257</v>
      </c>
    </row>
    <row r="28" spans="1:23" s="56" customFormat="1" ht="43.2" x14ac:dyDescent="0.3">
      <c r="A28" s="187"/>
      <c r="B28" s="105" t="s">
        <v>137</v>
      </c>
      <c r="C28" s="105" t="s">
        <v>138</v>
      </c>
      <c r="D28" s="105" t="s">
        <v>139</v>
      </c>
      <c r="E28" s="105"/>
      <c r="F28" s="105" t="s">
        <v>140</v>
      </c>
      <c r="G28" s="105"/>
      <c r="H28" s="105"/>
      <c r="I28" s="105"/>
      <c r="J28" s="105"/>
      <c r="K28" s="105"/>
      <c r="L28" s="105" t="s">
        <v>119</v>
      </c>
      <c r="M28" s="105"/>
      <c r="N28" s="105" t="s">
        <v>141</v>
      </c>
      <c r="O28" s="105" t="s">
        <v>59</v>
      </c>
      <c r="P28" s="105" t="s">
        <v>60</v>
      </c>
      <c r="Q28" s="105" t="s">
        <v>61</v>
      </c>
      <c r="R28" s="105"/>
      <c r="S28" s="105"/>
      <c r="T28" s="105" t="s">
        <v>62</v>
      </c>
      <c r="U28" s="105" t="s">
        <v>120</v>
      </c>
      <c r="V28" s="105" t="s">
        <v>2396</v>
      </c>
      <c r="W28" s="105" t="s">
        <v>2257</v>
      </c>
    </row>
    <row r="29" spans="1:23" s="58" customFormat="1" ht="14.4" x14ac:dyDescent="0.3">
      <c r="A29" s="187"/>
      <c r="B29" s="105" t="s">
        <v>3</v>
      </c>
      <c r="C29" s="105" t="s">
        <v>142</v>
      </c>
      <c r="D29" s="105" t="s">
        <v>143</v>
      </c>
      <c r="E29" s="105"/>
      <c r="F29" s="105" t="s">
        <v>144</v>
      </c>
      <c r="G29" s="105"/>
      <c r="H29" s="105"/>
      <c r="I29" s="105"/>
      <c r="J29" s="105"/>
      <c r="K29" s="105"/>
      <c r="L29" s="105" t="s">
        <v>145</v>
      </c>
      <c r="M29" s="105"/>
      <c r="N29" s="105"/>
      <c r="O29" s="105"/>
      <c r="P29" s="105" t="s">
        <v>113</v>
      </c>
      <c r="Q29" s="105" t="s">
        <v>113</v>
      </c>
      <c r="R29" s="105"/>
      <c r="S29" s="105"/>
      <c r="T29" s="105"/>
      <c r="U29" s="105" t="s">
        <v>120</v>
      </c>
      <c r="V29" s="105"/>
      <c r="W29" s="105"/>
    </row>
    <row r="30" spans="1:23" s="56" customFormat="1" ht="13.95" customHeight="1" x14ac:dyDescent="0.3">
      <c r="A30" s="187"/>
      <c r="B30" s="140" t="s">
        <v>101</v>
      </c>
      <c r="C30" s="140" t="s">
        <v>110</v>
      </c>
      <c r="D30" s="140" t="s">
        <v>111</v>
      </c>
      <c r="E30" s="140"/>
      <c r="F30" s="140" t="s">
        <v>112</v>
      </c>
      <c r="G30" s="140"/>
      <c r="H30" s="140"/>
      <c r="I30" s="140"/>
      <c r="J30" s="140"/>
      <c r="K30" s="140"/>
      <c r="L30" s="140"/>
      <c r="M30" s="140"/>
      <c r="N30" s="140"/>
      <c r="O30" s="140"/>
      <c r="P30" s="140" t="s">
        <v>113</v>
      </c>
      <c r="Q30" s="140" t="s">
        <v>113</v>
      </c>
      <c r="R30" s="140"/>
      <c r="S30" s="140"/>
      <c r="T30" s="140"/>
      <c r="U30" s="140"/>
      <c r="V30" s="53"/>
      <c r="W30" s="140"/>
    </row>
    <row r="31" spans="1:23" s="56" customFormat="1" ht="13.95" customHeight="1" x14ac:dyDescent="0.3">
      <c r="A31" s="185" t="s">
        <v>146</v>
      </c>
      <c r="B31" s="140" t="s">
        <v>43</v>
      </c>
      <c r="C31" s="140" t="s">
        <v>147</v>
      </c>
      <c r="D31" s="140" t="s">
        <v>148</v>
      </c>
      <c r="E31" s="140"/>
      <c r="F31" s="140" t="s">
        <v>149</v>
      </c>
      <c r="G31" s="140"/>
      <c r="H31" s="140"/>
      <c r="I31" s="140"/>
      <c r="J31" s="140"/>
      <c r="K31" s="140"/>
      <c r="L31" s="140"/>
      <c r="M31" s="140"/>
      <c r="N31" s="140"/>
      <c r="O31" s="140"/>
      <c r="P31" s="140" t="s">
        <v>113</v>
      </c>
      <c r="Q31" s="140" t="s">
        <v>113</v>
      </c>
      <c r="R31" s="140"/>
      <c r="S31" s="140"/>
      <c r="T31" s="140"/>
      <c r="U31" s="140"/>
      <c r="V31" s="53"/>
      <c r="W31" s="140"/>
    </row>
    <row r="32" spans="1:23" s="56" customFormat="1" ht="13.95" customHeight="1" x14ac:dyDescent="0.3">
      <c r="A32" s="185"/>
      <c r="B32" s="140" t="s">
        <v>8</v>
      </c>
      <c r="C32" s="140" t="s">
        <v>150</v>
      </c>
      <c r="D32" s="140" t="s">
        <v>148</v>
      </c>
      <c r="E32" s="140"/>
      <c r="F32" s="140" t="s">
        <v>149</v>
      </c>
      <c r="G32" s="140"/>
      <c r="H32" s="140"/>
      <c r="I32" s="140"/>
      <c r="J32" s="140"/>
      <c r="K32" s="140"/>
      <c r="L32" s="140"/>
      <c r="M32" s="140"/>
      <c r="N32" s="140"/>
      <c r="O32" s="140"/>
      <c r="P32" s="140" t="s">
        <v>113</v>
      </c>
      <c r="Q32" s="140" t="s">
        <v>113</v>
      </c>
      <c r="R32" s="140"/>
      <c r="S32" s="140"/>
      <c r="T32" s="140"/>
      <c r="U32" s="140"/>
      <c r="V32" s="53"/>
      <c r="W32" s="140"/>
    </row>
    <row r="33" spans="1:88" s="56" customFormat="1" ht="13.95" customHeight="1" x14ac:dyDescent="0.3">
      <c r="A33" s="185"/>
      <c r="B33" s="140" t="s">
        <v>43</v>
      </c>
      <c r="C33" s="140" t="s">
        <v>151</v>
      </c>
      <c r="D33" s="140" t="s">
        <v>113</v>
      </c>
      <c r="E33" s="140"/>
      <c r="F33" s="140"/>
      <c r="G33" s="140"/>
      <c r="H33" s="140"/>
      <c r="I33" s="140"/>
      <c r="J33" s="140"/>
      <c r="K33" s="140"/>
      <c r="L33" s="140"/>
      <c r="M33" s="140"/>
      <c r="N33" s="140"/>
      <c r="O33" s="140"/>
      <c r="P33" s="140" t="s">
        <v>113</v>
      </c>
      <c r="Q33" s="140" t="s">
        <v>113</v>
      </c>
      <c r="R33" s="140"/>
      <c r="S33" s="140"/>
      <c r="T33" s="140"/>
      <c r="U33" s="140"/>
      <c r="V33" s="53"/>
      <c r="W33" s="140"/>
    </row>
    <row r="34" spans="1:88" s="66" customFormat="1" ht="55.95" customHeight="1" x14ac:dyDescent="0.3">
      <c r="A34" s="186"/>
      <c r="B34" s="57" t="s">
        <v>152</v>
      </c>
      <c r="C34" s="57" t="s">
        <v>153</v>
      </c>
      <c r="D34" s="57" t="s">
        <v>154</v>
      </c>
      <c r="E34" s="57" t="s">
        <v>155</v>
      </c>
      <c r="F34" s="57" t="s">
        <v>156</v>
      </c>
      <c r="G34" s="57" t="s">
        <v>157</v>
      </c>
      <c r="H34" s="57" t="s">
        <v>158</v>
      </c>
      <c r="I34" s="57" t="s">
        <v>159</v>
      </c>
      <c r="J34" s="57" t="s">
        <v>160</v>
      </c>
      <c r="K34" s="57"/>
      <c r="L34" s="57"/>
      <c r="M34" s="57"/>
      <c r="N34" s="57"/>
      <c r="O34" s="57" t="s">
        <v>59</v>
      </c>
      <c r="P34" s="57" t="s">
        <v>60</v>
      </c>
      <c r="Q34" s="57" t="s">
        <v>61</v>
      </c>
      <c r="R34" s="57"/>
      <c r="S34" s="57"/>
      <c r="T34" s="57" t="s">
        <v>161</v>
      </c>
      <c r="U34" s="57"/>
      <c r="V34" s="144" t="s">
        <v>2393</v>
      </c>
      <c r="W34" s="141" t="s">
        <v>2394</v>
      </c>
    </row>
    <row r="35" spans="1:88" s="66" customFormat="1" ht="28.8" x14ac:dyDescent="0.3">
      <c r="A35" s="185"/>
      <c r="B35" s="53" t="s">
        <v>3</v>
      </c>
      <c r="C35" s="53" t="s">
        <v>162</v>
      </c>
      <c r="D35" s="53" t="s">
        <v>163</v>
      </c>
      <c r="E35" s="57"/>
      <c r="F35" s="57" t="s">
        <v>164</v>
      </c>
      <c r="G35" s="57"/>
      <c r="H35" s="57"/>
      <c r="I35" s="57"/>
      <c r="J35" s="57"/>
      <c r="K35" s="57"/>
      <c r="L35" s="57" t="s">
        <v>165</v>
      </c>
      <c r="M35" s="57"/>
      <c r="N35" s="57"/>
      <c r="O35" s="53"/>
      <c r="P35" s="53" t="s">
        <v>113</v>
      </c>
      <c r="Q35" s="53" t="s">
        <v>113</v>
      </c>
      <c r="R35" s="57"/>
      <c r="S35" s="57"/>
      <c r="T35" s="57"/>
      <c r="U35" s="57"/>
      <c r="V35" s="57"/>
      <c r="W35" s="57"/>
    </row>
    <row r="36" spans="1:88" s="58" customFormat="1" ht="57.6" x14ac:dyDescent="0.3">
      <c r="A36" s="185"/>
      <c r="B36" s="105" t="s">
        <v>166</v>
      </c>
      <c r="C36" s="105" t="s">
        <v>167</v>
      </c>
      <c r="D36" s="105" t="s">
        <v>168</v>
      </c>
      <c r="E36" s="105" t="s">
        <v>155</v>
      </c>
      <c r="F36" s="105" t="s">
        <v>169</v>
      </c>
      <c r="G36" s="105" t="s">
        <v>170</v>
      </c>
      <c r="H36" s="105"/>
      <c r="I36" s="105"/>
      <c r="J36" s="105"/>
      <c r="K36" s="105"/>
      <c r="L36" s="105" t="s">
        <v>171</v>
      </c>
      <c r="M36" s="105" t="s">
        <v>172</v>
      </c>
      <c r="N36" s="105"/>
      <c r="O36" s="105" t="s">
        <v>59</v>
      </c>
      <c r="P36" s="105" t="s">
        <v>60</v>
      </c>
      <c r="Q36" s="105" t="s">
        <v>61</v>
      </c>
      <c r="R36" s="105"/>
      <c r="S36" s="105"/>
      <c r="T36" s="105" t="s">
        <v>161</v>
      </c>
      <c r="U36" s="105" t="s">
        <v>120</v>
      </c>
      <c r="V36" s="105" t="s">
        <v>2399</v>
      </c>
      <c r="W36" s="105" t="s">
        <v>2400</v>
      </c>
    </row>
    <row r="37" spans="1:88" s="56" customFormat="1" ht="13.95" customHeight="1" x14ac:dyDescent="0.3">
      <c r="A37" s="185"/>
      <c r="B37" s="140" t="s">
        <v>101</v>
      </c>
      <c r="C37" s="140" t="s">
        <v>151</v>
      </c>
      <c r="D37" s="140" t="s">
        <v>113</v>
      </c>
      <c r="E37" s="140"/>
      <c r="F37" s="140"/>
      <c r="G37" s="140"/>
      <c r="H37" s="140"/>
      <c r="I37" s="140"/>
      <c r="J37" s="140"/>
      <c r="K37" s="140"/>
      <c r="L37" s="140"/>
      <c r="M37" s="140"/>
      <c r="N37" s="140"/>
      <c r="O37" s="53"/>
      <c r="P37" s="53" t="s">
        <v>113</v>
      </c>
      <c r="Q37" s="53" t="s">
        <v>113</v>
      </c>
      <c r="R37" s="140"/>
      <c r="S37" s="140"/>
      <c r="T37" s="140"/>
      <c r="U37" s="140"/>
      <c r="V37" s="53"/>
      <c r="W37" s="140"/>
    </row>
    <row r="38" spans="1:88" s="56" customFormat="1" ht="57.6" x14ac:dyDescent="0.3">
      <c r="A38" s="189"/>
      <c r="B38" s="105" t="s">
        <v>152</v>
      </c>
      <c r="C38" s="105" t="s">
        <v>173</v>
      </c>
      <c r="D38" s="105" t="s">
        <v>174</v>
      </c>
      <c r="E38" s="105" t="s">
        <v>175</v>
      </c>
      <c r="F38" s="105" t="s">
        <v>176</v>
      </c>
      <c r="G38" s="105" t="s">
        <v>177</v>
      </c>
      <c r="H38" s="105"/>
      <c r="I38" s="105"/>
      <c r="J38" s="105"/>
      <c r="K38" s="105"/>
      <c r="L38" s="105" t="s">
        <v>119</v>
      </c>
      <c r="M38" s="105"/>
      <c r="N38" s="105"/>
      <c r="O38" s="105" t="s">
        <v>59</v>
      </c>
      <c r="P38" s="105" t="s">
        <v>60</v>
      </c>
      <c r="Q38" s="105" t="s">
        <v>61</v>
      </c>
      <c r="R38" s="105"/>
      <c r="S38" s="105"/>
      <c r="T38" s="105"/>
      <c r="U38" s="105" t="s">
        <v>120</v>
      </c>
      <c r="V38" s="148" t="s">
        <v>2401</v>
      </c>
      <c r="W38" s="105" t="s">
        <v>2402</v>
      </c>
    </row>
    <row r="39" spans="1:88" s="59" customFormat="1" ht="42" customHeight="1" x14ac:dyDescent="0.3">
      <c r="A39" s="186"/>
      <c r="B39" s="141" t="s">
        <v>8</v>
      </c>
      <c r="C39" s="141" t="s">
        <v>178</v>
      </c>
      <c r="D39" s="141" t="s">
        <v>179</v>
      </c>
      <c r="E39" s="141"/>
      <c r="F39" s="141" t="s">
        <v>180</v>
      </c>
      <c r="G39" s="141"/>
      <c r="H39" s="141"/>
      <c r="I39" s="141"/>
      <c r="J39" s="141"/>
      <c r="K39" s="141"/>
      <c r="L39" s="149"/>
      <c r="M39" s="141"/>
      <c r="N39" s="141"/>
      <c r="O39" s="57"/>
      <c r="P39" s="57"/>
      <c r="Q39" s="57"/>
      <c r="R39" s="141"/>
      <c r="S39" s="141"/>
      <c r="T39" s="141"/>
      <c r="U39" s="141"/>
      <c r="V39" s="57"/>
      <c r="W39" s="141"/>
    </row>
    <row r="40" spans="1:88" s="59" customFormat="1" ht="28.05" customHeight="1" x14ac:dyDescent="0.3">
      <c r="A40" s="186"/>
      <c r="B40" s="141" t="s">
        <v>4</v>
      </c>
      <c r="C40" s="141" t="s">
        <v>181</v>
      </c>
      <c r="D40" s="141" t="s">
        <v>182</v>
      </c>
      <c r="E40" s="141"/>
      <c r="F40" s="141" t="s">
        <v>183</v>
      </c>
      <c r="G40" s="141"/>
      <c r="H40" s="143" t="s">
        <v>184</v>
      </c>
      <c r="I40" s="143" t="s">
        <v>185</v>
      </c>
      <c r="J40" s="143" t="s">
        <v>186</v>
      </c>
      <c r="K40" s="141"/>
      <c r="L40" s="141"/>
      <c r="M40" s="141"/>
      <c r="N40" s="141"/>
      <c r="O40" s="57" t="s">
        <v>59</v>
      </c>
      <c r="P40" s="57" t="s">
        <v>60</v>
      </c>
      <c r="Q40" s="57" t="s">
        <v>61</v>
      </c>
      <c r="R40" s="141"/>
      <c r="S40" s="141"/>
      <c r="T40" s="141"/>
      <c r="U40" s="141"/>
      <c r="V40" s="144" t="s">
        <v>2393</v>
      </c>
      <c r="W40" s="141" t="s">
        <v>2394</v>
      </c>
    </row>
    <row r="41" spans="1:88" s="59" customFormat="1" ht="28.05" customHeight="1" x14ac:dyDescent="0.3">
      <c r="A41" s="186"/>
      <c r="B41" s="141" t="s">
        <v>187</v>
      </c>
      <c r="C41" s="141" t="s">
        <v>188</v>
      </c>
      <c r="D41" s="141" t="s">
        <v>189</v>
      </c>
      <c r="E41" s="141" t="s">
        <v>190</v>
      </c>
      <c r="F41" s="141" t="s">
        <v>191</v>
      </c>
      <c r="G41" s="141" t="s">
        <v>192</v>
      </c>
      <c r="H41" s="141"/>
      <c r="I41" s="141"/>
      <c r="J41" s="141"/>
      <c r="K41" s="141"/>
      <c r="L41" s="141"/>
      <c r="M41" s="141"/>
      <c r="N41" s="141"/>
      <c r="O41" s="57"/>
      <c r="P41" s="57" t="s">
        <v>113</v>
      </c>
      <c r="Q41" s="57" t="s">
        <v>113</v>
      </c>
      <c r="R41" s="141"/>
      <c r="S41" s="141" t="s">
        <v>193</v>
      </c>
      <c r="T41" s="141"/>
      <c r="U41" s="141"/>
      <c r="V41" s="57"/>
      <c r="W41" s="141"/>
    </row>
    <row r="42" spans="1:88" s="59" customFormat="1" ht="13.95" customHeight="1" x14ac:dyDescent="0.3">
      <c r="A42" s="186"/>
      <c r="B42" s="141" t="s">
        <v>16</v>
      </c>
      <c r="C42" s="141" t="s">
        <v>194</v>
      </c>
      <c r="D42" s="141" t="s">
        <v>113</v>
      </c>
      <c r="E42" s="141"/>
      <c r="F42" s="141"/>
      <c r="G42" s="141"/>
      <c r="H42" s="141"/>
      <c r="I42" s="143"/>
      <c r="J42" s="143"/>
      <c r="K42" s="141" t="s">
        <v>195</v>
      </c>
      <c r="L42" s="141"/>
      <c r="M42" s="141"/>
      <c r="N42" s="141"/>
      <c r="O42" s="141"/>
      <c r="P42" s="57" t="s">
        <v>113</v>
      </c>
      <c r="Q42" s="57" t="s">
        <v>113</v>
      </c>
      <c r="R42" s="141"/>
      <c r="S42" s="141"/>
      <c r="T42" s="141"/>
      <c r="U42" s="141"/>
      <c r="V42" s="57"/>
      <c r="W42" s="141"/>
    </row>
    <row r="43" spans="1:88" s="59" customFormat="1" ht="28.05" customHeight="1" x14ac:dyDescent="0.3">
      <c r="A43" s="186"/>
      <c r="B43" s="141" t="s">
        <v>196</v>
      </c>
      <c r="C43" s="141" t="s">
        <v>197</v>
      </c>
      <c r="D43" s="141" t="s">
        <v>198</v>
      </c>
      <c r="E43" s="141" t="s">
        <v>199</v>
      </c>
      <c r="F43" s="141" t="s">
        <v>200</v>
      </c>
      <c r="G43" s="141" t="s">
        <v>201</v>
      </c>
      <c r="H43" s="141"/>
      <c r="I43" s="143"/>
      <c r="J43" s="143"/>
      <c r="K43" s="141"/>
      <c r="L43" s="141"/>
      <c r="M43" s="141"/>
      <c r="N43" s="141"/>
      <c r="O43" s="141" t="s">
        <v>59</v>
      </c>
      <c r="P43" s="57" t="s">
        <v>60</v>
      </c>
      <c r="Q43" s="57" t="s">
        <v>61</v>
      </c>
      <c r="R43" s="141"/>
      <c r="S43" s="141"/>
      <c r="T43" s="141"/>
      <c r="U43" s="141"/>
      <c r="V43" s="144" t="s">
        <v>2393</v>
      </c>
      <c r="W43" s="141" t="s">
        <v>2394</v>
      </c>
    </row>
    <row r="44" spans="1:88" s="59" customFormat="1" ht="28.05" customHeight="1" x14ac:dyDescent="0.3">
      <c r="A44" s="186"/>
      <c r="B44" s="141" t="s">
        <v>5</v>
      </c>
      <c r="C44" s="141" t="s">
        <v>202</v>
      </c>
      <c r="D44" s="141" t="s">
        <v>203</v>
      </c>
      <c r="E44" s="141" t="s">
        <v>204</v>
      </c>
      <c r="F44" s="141" t="s">
        <v>205</v>
      </c>
      <c r="G44" s="141" t="s">
        <v>206</v>
      </c>
      <c r="H44" s="143" t="s">
        <v>207</v>
      </c>
      <c r="I44" s="143" t="s">
        <v>208</v>
      </c>
      <c r="J44" s="143" t="s">
        <v>209</v>
      </c>
      <c r="K44" s="141"/>
      <c r="L44" s="141"/>
      <c r="M44" s="141"/>
      <c r="N44" s="141"/>
      <c r="O44" s="141" t="s">
        <v>59</v>
      </c>
      <c r="P44" s="57" t="s">
        <v>60</v>
      </c>
      <c r="Q44" s="57" t="s">
        <v>61</v>
      </c>
      <c r="R44" s="141"/>
      <c r="S44" s="141"/>
      <c r="T44" s="141"/>
      <c r="U44" s="141"/>
      <c r="V44" s="144" t="s">
        <v>2393</v>
      </c>
      <c r="W44" s="141" t="s">
        <v>2394</v>
      </c>
    </row>
    <row r="45" spans="1:88" s="59" customFormat="1" ht="28.05" customHeight="1" x14ac:dyDescent="0.3">
      <c r="A45" s="186"/>
      <c r="B45" s="141" t="s">
        <v>210</v>
      </c>
      <c r="C45" s="141" t="s">
        <v>211</v>
      </c>
      <c r="D45" s="141" t="s">
        <v>212</v>
      </c>
      <c r="E45" s="141" t="s">
        <v>213</v>
      </c>
      <c r="F45" s="141" t="s">
        <v>214</v>
      </c>
      <c r="G45" s="141" t="s">
        <v>215</v>
      </c>
      <c r="H45" s="141"/>
      <c r="I45" s="143"/>
      <c r="J45" s="143"/>
      <c r="K45" s="141"/>
      <c r="L45" s="141"/>
      <c r="M45" s="141"/>
      <c r="N45" s="141"/>
      <c r="O45" s="141" t="s">
        <v>59</v>
      </c>
      <c r="P45" s="57" t="s">
        <v>60</v>
      </c>
      <c r="Q45" s="57" t="s">
        <v>61</v>
      </c>
      <c r="R45" s="141"/>
      <c r="S45" s="141"/>
      <c r="T45" s="141"/>
      <c r="U45" s="141"/>
      <c r="V45" s="144" t="s">
        <v>2393</v>
      </c>
      <c r="W45" s="141" t="s">
        <v>2394</v>
      </c>
    </row>
    <row r="46" spans="1:88" s="55" customFormat="1" ht="55.95" customHeight="1" x14ac:dyDescent="0.3">
      <c r="A46" s="186"/>
      <c r="B46" s="141" t="s">
        <v>4</v>
      </c>
      <c r="C46" s="141" t="s">
        <v>216</v>
      </c>
      <c r="D46" s="141" t="s">
        <v>217</v>
      </c>
      <c r="E46" s="141" t="s">
        <v>218</v>
      </c>
      <c r="F46" s="141" t="s">
        <v>219</v>
      </c>
      <c r="G46" s="141" t="s">
        <v>220</v>
      </c>
      <c r="H46" s="143" t="s">
        <v>221</v>
      </c>
      <c r="I46" s="143" t="s">
        <v>222</v>
      </c>
      <c r="J46" s="143" t="s">
        <v>223</v>
      </c>
      <c r="K46" s="141"/>
      <c r="L46" s="141"/>
      <c r="M46" s="141"/>
      <c r="N46" s="141"/>
      <c r="O46" s="141" t="s">
        <v>59</v>
      </c>
      <c r="P46" s="57" t="s">
        <v>60</v>
      </c>
      <c r="Q46" s="57" t="s">
        <v>61</v>
      </c>
      <c r="R46" s="141"/>
      <c r="S46" s="141"/>
      <c r="T46" s="141"/>
      <c r="U46" s="141"/>
      <c r="V46" s="144" t="s">
        <v>2393</v>
      </c>
      <c r="W46" s="141" t="s">
        <v>2394</v>
      </c>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A46" s="59"/>
      <c r="CB46" s="59"/>
      <c r="CC46" s="59"/>
      <c r="CD46" s="59"/>
      <c r="CE46" s="59"/>
      <c r="CF46" s="59"/>
      <c r="CG46" s="59"/>
      <c r="CH46" s="59"/>
      <c r="CI46" s="59"/>
      <c r="CJ46" s="59"/>
    </row>
    <row r="47" spans="1:88" s="59" customFormat="1" ht="84" customHeight="1" x14ac:dyDescent="0.3">
      <c r="A47" s="186"/>
      <c r="B47" s="141" t="s">
        <v>16</v>
      </c>
      <c r="C47" s="141" t="s">
        <v>224</v>
      </c>
      <c r="D47" s="141" t="s">
        <v>113</v>
      </c>
      <c r="E47" s="141"/>
      <c r="F47" s="141"/>
      <c r="G47" s="141"/>
      <c r="H47" s="141"/>
      <c r="I47" s="141"/>
      <c r="J47" s="141"/>
      <c r="K47" s="141" t="s">
        <v>225</v>
      </c>
      <c r="L47" s="141"/>
      <c r="M47" s="141"/>
      <c r="N47" s="141"/>
      <c r="O47" s="141"/>
      <c r="P47" s="141" t="s">
        <v>113</v>
      </c>
      <c r="Q47" s="141" t="s">
        <v>113</v>
      </c>
      <c r="R47" s="141"/>
      <c r="S47" s="141"/>
      <c r="T47" s="141"/>
      <c r="U47" s="141"/>
      <c r="V47" s="57"/>
      <c r="W47" s="141"/>
    </row>
    <row r="48" spans="1:88" s="59" customFormat="1" ht="112.05" customHeight="1" x14ac:dyDescent="0.3">
      <c r="A48" s="186"/>
      <c r="B48" s="141" t="s">
        <v>16</v>
      </c>
      <c r="C48" s="141" t="s">
        <v>226</v>
      </c>
      <c r="D48" s="141"/>
      <c r="E48" s="141"/>
      <c r="F48" s="141"/>
      <c r="G48" s="141"/>
      <c r="H48" s="141"/>
      <c r="I48" s="141"/>
      <c r="J48" s="141"/>
      <c r="K48" s="141" t="s">
        <v>227</v>
      </c>
      <c r="L48" s="141"/>
      <c r="M48" s="141"/>
      <c r="N48" s="141"/>
      <c r="O48" s="141"/>
      <c r="P48" s="141"/>
      <c r="Q48" s="141"/>
      <c r="R48" s="141"/>
      <c r="S48" s="141"/>
      <c r="T48" s="141"/>
      <c r="U48" s="141"/>
      <c r="V48" s="57"/>
      <c r="W48" s="141"/>
    </row>
    <row r="49" spans="1:23" s="59" customFormat="1" ht="13.95" customHeight="1" x14ac:dyDescent="0.3">
      <c r="A49" s="186"/>
      <c r="B49" s="141" t="s">
        <v>16</v>
      </c>
      <c r="C49" s="141" t="s">
        <v>228</v>
      </c>
      <c r="D49" s="141" t="s">
        <v>113</v>
      </c>
      <c r="E49" s="141"/>
      <c r="F49" s="141"/>
      <c r="G49" s="141"/>
      <c r="H49" s="141"/>
      <c r="I49" s="141"/>
      <c r="J49" s="141"/>
      <c r="K49" s="141" t="s">
        <v>229</v>
      </c>
      <c r="L49" s="141"/>
      <c r="M49" s="141"/>
      <c r="N49" s="141"/>
      <c r="O49" s="141"/>
      <c r="P49" s="141" t="s">
        <v>113</v>
      </c>
      <c r="Q49" s="141" t="s">
        <v>113</v>
      </c>
      <c r="R49" s="141"/>
      <c r="S49" s="141"/>
      <c r="T49" s="141"/>
      <c r="U49" s="141"/>
      <c r="V49" s="57"/>
      <c r="W49" s="141"/>
    </row>
    <row r="50" spans="1:23" s="59" customFormat="1" ht="13.95" customHeight="1" x14ac:dyDescent="0.3">
      <c r="A50" s="186"/>
      <c r="B50" s="141" t="s">
        <v>16</v>
      </c>
      <c r="C50" s="141" t="s">
        <v>230</v>
      </c>
      <c r="D50" s="141" t="s">
        <v>113</v>
      </c>
      <c r="E50" s="141"/>
      <c r="F50" s="141"/>
      <c r="G50" s="141"/>
      <c r="H50" s="141"/>
      <c r="I50" s="141"/>
      <c r="J50" s="141"/>
      <c r="K50" s="141" t="s">
        <v>231</v>
      </c>
      <c r="L50" s="141"/>
      <c r="M50" s="141"/>
      <c r="N50" s="141"/>
      <c r="O50" s="141"/>
      <c r="P50" s="141" t="s">
        <v>113</v>
      </c>
      <c r="Q50" s="141" t="s">
        <v>113</v>
      </c>
      <c r="R50" s="141"/>
      <c r="S50" s="141"/>
      <c r="T50" s="141"/>
      <c r="U50" s="141"/>
      <c r="V50" s="57"/>
      <c r="W50" s="141"/>
    </row>
    <row r="51" spans="1:23" s="59" customFormat="1" ht="13.95" customHeight="1" x14ac:dyDescent="0.3">
      <c r="A51" s="186"/>
      <c r="B51" s="141" t="s">
        <v>232</v>
      </c>
      <c r="C51" s="141" t="s">
        <v>188</v>
      </c>
      <c r="D51" s="141" t="s">
        <v>113</v>
      </c>
      <c r="E51" s="141"/>
      <c r="F51" s="141"/>
      <c r="G51" s="141"/>
      <c r="H51" s="141"/>
      <c r="I51" s="141"/>
      <c r="J51" s="141"/>
      <c r="K51" s="141"/>
      <c r="L51" s="141"/>
      <c r="M51" s="141"/>
      <c r="N51" s="141"/>
      <c r="O51" s="141"/>
      <c r="P51" s="141" t="s">
        <v>113</v>
      </c>
      <c r="Q51" s="141" t="s">
        <v>113</v>
      </c>
      <c r="R51" s="141"/>
      <c r="S51" s="141"/>
      <c r="T51" s="141"/>
      <c r="U51" s="141"/>
      <c r="V51" s="57"/>
      <c r="W51" s="141"/>
    </row>
    <row r="52" spans="1:23" s="59" customFormat="1" ht="28.05" customHeight="1" x14ac:dyDescent="0.3">
      <c r="A52" s="186"/>
      <c r="B52" s="141" t="s">
        <v>16</v>
      </c>
      <c r="C52" s="141" t="s">
        <v>233</v>
      </c>
      <c r="D52" s="141" t="s">
        <v>113</v>
      </c>
      <c r="E52" s="141"/>
      <c r="F52" s="141"/>
      <c r="G52" s="141"/>
      <c r="H52" s="141"/>
      <c r="I52" s="141"/>
      <c r="J52" s="141"/>
      <c r="K52" s="141" t="s">
        <v>234</v>
      </c>
      <c r="L52" s="141"/>
      <c r="M52" s="141"/>
      <c r="N52" s="141"/>
      <c r="O52" s="141"/>
      <c r="P52" s="141" t="s">
        <v>113</v>
      </c>
      <c r="Q52" s="141" t="s">
        <v>113</v>
      </c>
      <c r="R52" s="141"/>
      <c r="S52" s="141"/>
      <c r="T52" s="141"/>
      <c r="U52" s="141"/>
      <c r="V52" s="57"/>
      <c r="W52" s="141"/>
    </row>
    <row r="53" spans="1:23" s="59" customFormat="1" ht="28.05" customHeight="1" x14ac:dyDescent="0.3">
      <c r="A53" s="186"/>
      <c r="B53" s="141" t="s">
        <v>16</v>
      </c>
      <c r="C53" s="141" t="s">
        <v>235</v>
      </c>
      <c r="D53" s="141"/>
      <c r="E53" s="141"/>
      <c r="F53" s="141"/>
      <c r="G53" s="141"/>
      <c r="H53" s="141"/>
      <c r="I53" s="141"/>
      <c r="J53" s="141"/>
      <c r="K53" s="141" t="s">
        <v>236</v>
      </c>
      <c r="L53" s="141"/>
      <c r="M53" s="141"/>
      <c r="N53" s="141"/>
      <c r="O53" s="141"/>
      <c r="P53" s="141"/>
      <c r="Q53" s="141"/>
      <c r="R53" s="141"/>
      <c r="S53" s="141"/>
      <c r="T53" s="141"/>
      <c r="U53" s="141"/>
      <c r="V53" s="57"/>
      <c r="W53" s="141"/>
    </row>
    <row r="54" spans="1:23" s="59" customFormat="1" ht="28.05" customHeight="1" x14ac:dyDescent="0.3">
      <c r="A54" s="186"/>
      <c r="B54" s="141" t="s">
        <v>16</v>
      </c>
      <c r="C54" s="141" t="s">
        <v>237</v>
      </c>
      <c r="D54" s="141" t="s">
        <v>113</v>
      </c>
      <c r="E54" s="141"/>
      <c r="F54" s="141"/>
      <c r="G54" s="141"/>
      <c r="H54" s="141"/>
      <c r="I54" s="141"/>
      <c r="J54" s="141"/>
      <c r="K54" s="141" t="s">
        <v>238</v>
      </c>
      <c r="L54" s="141"/>
      <c r="M54" s="141"/>
      <c r="N54" s="141"/>
      <c r="O54" s="141"/>
      <c r="P54" s="141" t="s">
        <v>113</v>
      </c>
      <c r="Q54" s="141" t="s">
        <v>113</v>
      </c>
      <c r="R54" s="141"/>
      <c r="S54" s="141"/>
      <c r="T54" s="141"/>
      <c r="U54" s="141"/>
      <c r="V54" s="57"/>
      <c r="W54" s="141"/>
    </row>
    <row r="55" spans="1:23" s="59" customFormat="1" ht="13.95" customHeight="1" x14ac:dyDescent="0.3">
      <c r="A55" s="186"/>
      <c r="B55" s="141" t="s">
        <v>16</v>
      </c>
      <c r="C55" s="141" t="s">
        <v>239</v>
      </c>
      <c r="D55" s="141" t="s">
        <v>113</v>
      </c>
      <c r="E55" s="141"/>
      <c r="F55" s="141"/>
      <c r="G55" s="141"/>
      <c r="H55" s="141"/>
      <c r="I55" s="141"/>
      <c r="J55" s="141"/>
      <c r="K55" s="141" t="s">
        <v>240</v>
      </c>
      <c r="L55" s="141"/>
      <c r="M55" s="141"/>
      <c r="N55" s="141"/>
      <c r="O55" s="141"/>
      <c r="P55" s="141" t="s">
        <v>113</v>
      </c>
      <c r="Q55" s="141" t="s">
        <v>113</v>
      </c>
      <c r="R55" s="141"/>
      <c r="S55" s="141"/>
      <c r="T55" s="141"/>
      <c r="U55" s="141"/>
      <c r="V55" s="57"/>
      <c r="W55" s="141"/>
    </row>
    <row r="56" spans="1:23" s="59" customFormat="1" ht="28.05" customHeight="1" x14ac:dyDescent="0.3">
      <c r="A56" s="186"/>
      <c r="B56" s="141" t="s">
        <v>16</v>
      </c>
      <c r="C56" s="141" t="s">
        <v>241</v>
      </c>
      <c r="D56" s="141" t="s">
        <v>113</v>
      </c>
      <c r="E56" s="141"/>
      <c r="F56" s="141"/>
      <c r="G56" s="141"/>
      <c r="H56" s="141"/>
      <c r="I56" s="141"/>
      <c r="J56" s="141"/>
      <c r="K56" s="141" t="s">
        <v>242</v>
      </c>
      <c r="L56" s="141"/>
      <c r="M56" s="141"/>
      <c r="N56" s="141"/>
      <c r="O56" s="141"/>
      <c r="P56" s="141" t="s">
        <v>113</v>
      </c>
      <c r="Q56" s="141" t="s">
        <v>113</v>
      </c>
      <c r="R56" s="141"/>
      <c r="S56" s="141"/>
      <c r="T56" s="141"/>
      <c r="U56" s="141"/>
      <c r="V56" s="57"/>
      <c r="W56" s="141"/>
    </row>
    <row r="57" spans="1:23" s="59" customFormat="1" ht="42" customHeight="1" x14ac:dyDescent="0.3">
      <c r="A57" s="186"/>
      <c r="B57" s="141" t="s">
        <v>16</v>
      </c>
      <c r="C57" s="141" t="s">
        <v>243</v>
      </c>
      <c r="D57" s="141"/>
      <c r="E57" s="141"/>
      <c r="F57" s="141"/>
      <c r="G57" s="141"/>
      <c r="H57" s="141"/>
      <c r="I57" s="141"/>
      <c r="J57" s="141"/>
      <c r="K57" s="141" t="s">
        <v>244</v>
      </c>
      <c r="L57" s="141"/>
      <c r="M57" s="141"/>
      <c r="N57" s="141"/>
      <c r="O57" s="141"/>
      <c r="P57" s="141"/>
      <c r="Q57" s="141"/>
      <c r="R57" s="141"/>
      <c r="S57" s="141"/>
      <c r="T57" s="141"/>
      <c r="U57" s="141"/>
      <c r="V57" s="57"/>
      <c r="W57" s="141"/>
    </row>
    <row r="58" spans="1:23" s="56" customFormat="1" ht="28.05" customHeight="1" x14ac:dyDescent="0.3">
      <c r="A58" s="186"/>
      <c r="B58" s="141" t="s">
        <v>16</v>
      </c>
      <c r="C58" s="141" t="s">
        <v>245</v>
      </c>
      <c r="D58" s="141" t="s">
        <v>113</v>
      </c>
      <c r="E58" s="141"/>
      <c r="F58" s="141"/>
      <c r="G58" s="141"/>
      <c r="H58" s="141"/>
      <c r="I58" s="141"/>
      <c r="J58" s="141"/>
      <c r="K58" s="141" t="s">
        <v>246</v>
      </c>
      <c r="L58" s="141"/>
      <c r="M58" s="141"/>
      <c r="N58" s="141"/>
      <c r="O58" s="141"/>
      <c r="P58" s="141" t="s">
        <v>113</v>
      </c>
      <c r="Q58" s="141" t="s">
        <v>113</v>
      </c>
      <c r="R58" s="141"/>
      <c r="S58" s="141"/>
      <c r="T58" s="141"/>
      <c r="U58" s="141"/>
      <c r="V58" s="57"/>
      <c r="W58" s="141"/>
    </row>
    <row r="59" spans="1:23" s="56" customFormat="1" ht="28.05" customHeight="1" x14ac:dyDescent="0.3">
      <c r="A59" s="186"/>
      <c r="B59" s="141" t="s">
        <v>16</v>
      </c>
      <c r="C59" s="141" t="s">
        <v>247</v>
      </c>
      <c r="D59" s="141" t="s">
        <v>113</v>
      </c>
      <c r="E59" s="141"/>
      <c r="F59" s="141"/>
      <c r="G59" s="141"/>
      <c r="H59" s="141"/>
      <c r="I59" s="141"/>
      <c r="J59" s="141"/>
      <c r="K59" s="141" t="s">
        <v>248</v>
      </c>
      <c r="L59" s="141"/>
      <c r="M59" s="141"/>
      <c r="N59" s="141"/>
      <c r="O59" s="141"/>
      <c r="P59" s="141" t="s">
        <v>113</v>
      </c>
      <c r="Q59" s="141" t="s">
        <v>113</v>
      </c>
      <c r="R59" s="141"/>
      <c r="S59" s="141"/>
      <c r="T59" s="141"/>
      <c r="U59" s="141"/>
      <c r="V59" s="57"/>
      <c r="W59" s="141"/>
    </row>
    <row r="60" spans="1:23" s="56" customFormat="1" ht="97.95" customHeight="1" x14ac:dyDescent="0.3">
      <c r="A60" s="185"/>
      <c r="B60" s="140" t="s">
        <v>8</v>
      </c>
      <c r="C60" s="140" t="s">
        <v>249</v>
      </c>
      <c r="D60" s="140" t="s">
        <v>250</v>
      </c>
      <c r="E60" s="140"/>
      <c r="F60" s="140" t="s">
        <v>251</v>
      </c>
      <c r="G60" s="140"/>
      <c r="H60" s="140"/>
      <c r="I60" s="140"/>
      <c r="J60" s="140"/>
      <c r="K60" s="140"/>
      <c r="L60" s="140"/>
      <c r="M60" s="140"/>
      <c r="N60" s="140"/>
      <c r="O60" s="140"/>
      <c r="P60" s="140" t="s">
        <v>113</v>
      </c>
      <c r="Q60" s="140" t="s">
        <v>113</v>
      </c>
      <c r="R60" s="140"/>
      <c r="S60" s="140"/>
      <c r="T60" s="140"/>
      <c r="U60" s="140"/>
      <c r="V60" s="53"/>
      <c r="W60" s="140"/>
    </row>
    <row r="61" spans="1:23" s="56" customFormat="1" ht="97.95" customHeight="1" x14ac:dyDescent="0.3">
      <c r="A61" s="185"/>
      <c r="B61" s="140" t="s">
        <v>8</v>
      </c>
      <c r="C61" s="140" t="s">
        <v>252</v>
      </c>
      <c r="D61" s="140" t="s">
        <v>253</v>
      </c>
      <c r="E61" s="140"/>
      <c r="F61" s="140" t="s">
        <v>254</v>
      </c>
      <c r="G61" s="140"/>
      <c r="H61" s="140"/>
      <c r="I61" s="140"/>
      <c r="J61" s="140"/>
      <c r="K61" s="140"/>
      <c r="L61" s="140"/>
      <c r="M61" s="140"/>
      <c r="N61" s="140"/>
      <c r="O61" s="140"/>
      <c r="P61" s="140" t="s">
        <v>113</v>
      </c>
      <c r="Q61" s="140" t="s">
        <v>113</v>
      </c>
      <c r="R61" s="140"/>
      <c r="S61" s="140"/>
      <c r="T61" s="140"/>
      <c r="U61" s="140"/>
      <c r="V61" s="53"/>
      <c r="W61" s="140"/>
    </row>
    <row r="62" spans="1:23" s="56" customFormat="1" ht="43.2" x14ac:dyDescent="0.3">
      <c r="A62" s="185"/>
      <c r="B62" s="105" t="s">
        <v>210</v>
      </c>
      <c r="C62" s="105" t="s">
        <v>255</v>
      </c>
      <c r="D62" s="105" t="s">
        <v>256</v>
      </c>
      <c r="E62" s="105"/>
      <c r="F62" s="105" t="s">
        <v>257</v>
      </c>
      <c r="G62" s="105"/>
      <c r="H62" s="105"/>
      <c r="I62" s="105"/>
      <c r="J62" s="105"/>
      <c r="K62" s="105"/>
      <c r="L62" s="105" t="s">
        <v>119</v>
      </c>
      <c r="M62" s="105"/>
      <c r="N62" s="105"/>
      <c r="O62" s="105" t="s">
        <v>59</v>
      </c>
      <c r="P62" s="105" t="s">
        <v>60</v>
      </c>
      <c r="Q62" s="105" t="s">
        <v>61</v>
      </c>
      <c r="R62" s="105"/>
      <c r="S62" s="105"/>
      <c r="T62" s="105" t="s">
        <v>136</v>
      </c>
      <c r="U62" s="105" t="s">
        <v>120</v>
      </c>
      <c r="V62" s="105" t="s">
        <v>2396</v>
      </c>
      <c r="W62" s="105" t="s">
        <v>2257</v>
      </c>
    </row>
    <row r="63" spans="1:23" s="56" customFormat="1" ht="43.2" x14ac:dyDescent="0.3">
      <c r="A63" s="185"/>
      <c r="B63" s="105" t="s">
        <v>4</v>
      </c>
      <c r="C63" s="105" t="s">
        <v>258</v>
      </c>
      <c r="D63" s="105" t="s">
        <v>259</v>
      </c>
      <c r="E63" s="105" t="s">
        <v>260</v>
      </c>
      <c r="F63" s="105" t="s">
        <v>261</v>
      </c>
      <c r="G63" s="105" t="s">
        <v>262</v>
      </c>
      <c r="H63" s="105" t="s">
        <v>263</v>
      </c>
      <c r="I63" s="105" t="s">
        <v>264</v>
      </c>
      <c r="J63" s="105" t="s">
        <v>125</v>
      </c>
      <c r="K63" s="105"/>
      <c r="L63" s="105" t="s">
        <v>265</v>
      </c>
      <c r="M63" s="105"/>
      <c r="N63" s="105"/>
      <c r="O63" s="105" t="s">
        <v>59</v>
      </c>
      <c r="P63" s="105" t="s">
        <v>60</v>
      </c>
      <c r="Q63" s="105" t="s">
        <v>61</v>
      </c>
      <c r="R63" s="105"/>
      <c r="S63" s="105"/>
      <c r="T63" s="105" t="s">
        <v>136</v>
      </c>
      <c r="U63" s="105" t="s">
        <v>120</v>
      </c>
      <c r="V63" s="105" t="s">
        <v>2399</v>
      </c>
      <c r="W63" s="105" t="s">
        <v>2400</v>
      </c>
    </row>
    <row r="64" spans="1:23" s="56" customFormat="1" ht="43.2" x14ac:dyDescent="0.3">
      <c r="A64" s="185"/>
      <c r="B64" s="105" t="s">
        <v>16</v>
      </c>
      <c r="C64" s="105" t="s">
        <v>266</v>
      </c>
      <c r="D64" s="105" t="s">
        <v>113</v>
      </c>
      <c r="E64" s="105"/>
      <c r="F64" s="105"/>
      <c r="G64" s="105"/>
      <c r="H64" s="105"/>
      <c r="I64" s="105"/>
      <c r="J64" s="105"/>
      <c r="K64" s="105" t="s">
        <v>267</v>
      </c>
      <c r="L64" s="105" t="s">
        <v>265</v>
      </c>
      <c r="M64" s="105"/>
      <c r="N64" s="105"/>
      <c r="O64" s="105"/>
      <c r="P64" s="105" t="s">
        <v>113</v>
      </c>
      <c r="Q64" s="105" t="s">
        <v>113</v>
      </c>
      <c r="R64" s="105"/>
      <c r="S64" s="105"/>
      <c r="T64" s="105" t="s">
        <v>136</v>
      </c>
      <c r="U64" s="105" t="s">
        <v>120</v>
      </c>
      <c r="V64" s="105" t="s">
        <v>2399</v>
      </c>
      <c r="W64" s="105" t="s">
        <v>2400</v>
      </c>
    </row>
    <row r="65" spans="1:23" s="56" customFormat="1" ht="43.2" x14ac:dyDescent="0.3">
      <c r="A65" s="185"/>
      <c r="B65" s="105" t="s">
        <v>8</v>
      </c>
      <c r="C65" s="105" t="s">
        <v>268</v>
      </c>
      <c r="D65" s="105" t="s">
        <v>269</v>
      </c>
      <c r="E65" s="105" t="s">
        <v>270</v>
      </c>
      <c r="F65" s="105" t="s">
        <v>271</v>
      </c>
      <c r="G65" s="105" t="s">
        <v>272</v>
      </c>
      <c r="H65" s="105"/>
      <c r="I65" s="105"/>
      <c r="J65" s="105"/>
      <c r="K65" s="105"/>
      <c r="L65" s="105" t="s">
        <v>265</v>
      </c>
      <c r="M65" s="105"/>
      <c r="N65" s="105"/>
      <c r="O65" s="105"/>
      <c r="P65" s="105" t="s">
        <v>113</v>
      </c>
      <c r="Q65" s="105" t="s">
        <v>113</v>
      </c>
      <c r="R65" s="105"/>
      <c r="S65" s="105"/>
      <c r="T65" s="105"/>
      <c r="U65" s="105" t="s">
        <v>2258</v>
      </c>
      <c r="V65" s="105" t="s">
        <v>2398</v>
      </c>
      <c r="W65" s="105" t="s">
        <v>2259</v>
      </c>
    </row>
    <row r="66" spans="1:23" s="56" customFormat="1" ht="57.6" x14ac:dyDescent="0.3">
      <c r="A66" s="185"/>
      <c r="B66" s="105" t="s">
        <v>210</v>
      </c>
      <c r="C66" s="105" t="s">
        <v>273</v>
      </c>
      <c r="D66" s="105" t="s">
        <v>274</v>
      </c>
      <c r="E66" s="105" t="s">
        <v>275</v>
      </c>
      <c r="F66" s="105" t="s">
        <v>276</v>
      </c>
      <c r="G66" s="105" t="s">
        <v>277</v>
      </c>
      <c r="H66" s="105"/>
      <c r="I66" s="105"/>
      <c r="J66" s="105"/>
      <c r="K66" s="105"/>
      <c r="L66" s="105" t="s">
        <v>119</v>
      </c>
      <c r="M66" s="105"/>
      <c r="N66" s="105"/>
      <c r="O66" s="105" t="s">
        <v>59</v>
      </c>
      <c r="P66" s="105" t="s">
        <v>60</v>
      </c>
      <c r="Q66" s="105" t="s">
        <v>61</v>
      </c>
      <c r="R66" s="105"/>
      <c r="S66" s="105"/>
      <c r="T66" s="105" t="s">
        <v>136</v>
      </c>
      <c r="U66" s="105" t="s">
        <v>120</v>
      </c>
      <c r="V66" s="105" t="s">
        <v>2396</v>
      </c>
      <c r="W66" s="105" t="s">
        <v>2257</v>
      </c>
    </row>
    <row r="67" spans="1:23" s="56" customFormat="1" ht="43.2" x14ac:dyDescent="0.3">
      <c r="A67" s="185"/>
      <c r="B67" s="105" t="s">
        <v>278</v>
      </c>
      <c r="C67" s="105" t="s">
        <v>279</v>
      </c>
      <c r="D67" s="105" t="s">
        <v>280</v>
      </c>
      <c r="E67" s="105" t="s">
        <v>281</v>
      </c>
      <c r="F67" s="105" t="s">
        <v>282</v>
      </c>
      <c r="G67" s="105" t="s">
        <v>283</v>
      </c>
      <c r="H67" s="105"/>
      <c r="I67" s="105"/>
      <c r="J67" s="105"/>
      <c r="K67" s="105"/>
      <c r="L67" s="105" t="s">
        <v>284</v>
      </c>
      <c r="M67" s="105"/>
      <c r="N67" s="105"/>
      <c r="O67" s="105" t="s">
        <v>59</v>
      </c>
      <c r="P67" s="105" t="s">
        <v>60</v>
      </c>
      <c r="Q67" s="105" t="s">
        <v>61</v>
      </c>
      <c r="R67" s="105"/>
      <c r="S67" s="105"/>
      <c r="T67" s="105" t="s">
        <v>136</v>
      </c>
      <c r="U67" s="105" t="s">
        <v>120</v>
      </c>
      <c r="V67" s="105" t="s">
        <v>2399</v>
      </c>
      <c r="W67" s="105" t="s">
        <v>2400</v>
      </c>
    </row>
    <row r="68" spans="1:23" s="56" customFormat="1" ht="57.6" x14ac:dyDescent="0.3">
      <c r="A68" s="185"/>
      <c r="B68" s="105" t="s">
        <v>210</v>
      </c>
      <c r="C68" s="105" t="s">
        <v>285</v>
      </c>
      <c r="D68" s="105" t="s">
        <v>286</v>
      </c>
      <c r="E68" s="105" t="s">
        <v>287</v>
      </c>
      <c r="F68" s="105" t="s">
        <v>288</v>
      </c>
      <c r="G68" s="105" t="s">
        <v>289</v>
      </c>
      <c r="H68" s="105"/>
      <c r="I68" s="105"/>
      <c r="J68" s="105"/>
      <c r="K68" s="105"/>
      <c r="L68" s="105" t="s">
        <v>119</v>
      </c>
      <c r="M68" s="105"/>
      <c r="N68" s="105"/>
      <c r="O68" s="105" t="s">
        <v>59</v>
      </c>
      <c r="P68" s="105" t="s">
        <v>60</v>
      </c>
      <c r="Q68" s="105" t="s">
        <v>61</v>
      </c>
      <c r="R68" s="105"/>
      <c r="S68" s="105"/>
      <c r="T68" s="105" t="s">
        <v>136</v>
      </c>
      <c r="U68" s="105" t="s">
        <v>120</v>
      </c>
      <c r="V68" s="105" t="s">
        <v>2396</v>
      </c>
      <c r="W68" s="105" t="s">
        <v>2257</v>
      </c>
    </row>
    <row r="69" spans="1:23" s="56" customFormat="1" ht="43.2" x14ac:dyDescent="0.3">
      <c r="A69" s="185"/>
      <c r="B69" s="105" t="s">
        <v>290</v>
      </c>
      <c r="C69" s="105" t="s">
        <v>291</v>
      </c>
      <c r="D69" s="105" t="s">
        <v>292</v>
      </c>
      <c r="E69" s="105"/>
      <c r="F69" s="105" t="s">
        <v>293</v>
      </c>
      <c r="G69" s="105"/>
      <c r="H69" s="105"/>
      <c r="I69" s="105"/>
      <c r="J69" s="105"/>
      <c r="K69" s="105"/>
      <c r="L69" s="105" t="s">
        <v>119</v>
      </c>
      <c r="M69" s="105"/>
      <c r="N69" s="105"/>
      <c r="O69" s="105" t="s">
        <v>59</v>
      </c>
      <c r="P69" s="105" t="s">
        <v>60</v>
      </c>
      <c r="Q69" s="105" t="s">
        <v>61</v>
      </c>
      <c r="R69" s="105"/>
      <c r="S69" s="105"/>
      <c r="T69" s="105" t="s">
        <v>136</v>
      </c>
      <c r="U69" s="105" t="s">
        <v>120</v>
      </c>
      <c r="V69" s="105" t="s">
        <v>2396</v>
      </c>
      <c r="W69" s="105" t="s">
        <v>2257</v>
      </c>
    </row>
    <row r="70" spans="1:23" s="56" customFormat="1" ht="43.2" x14ac:dyDescent="0.3">
      <c r="A70" s="185"/>
      <c r="B70" s="105" t="s">
        <v>294</v>
      </c>
      <c r="C70" s="105" t="s">
        <v>295</v>
      </c>
      <c r="D70" s="105" t="s">
        <v>296</v>
      </c>
      <c r="E70" s="105"/>
      <c r="F70" s="105" t="s">
        <v>297</v>
      </c>
      <c r="G70" s="105"/>
      <c r="H70" s="105"/>
      <c r="I70" s="105"/>
      <c r="J70" s="105"/>
      <c r="K70" s="105"/>
      <c r="L70" s="105" t="s">
        <v>119</v>
      </c>
      <c r="M70" s="105"/>
      <c r="N70" s="105"/>
      <c r="O70" s="105" t="s">
        <v>59</v>
      </c>
      <c r="P70" s="105" t="s">
        <v>60</v>
      </c>
      <c r="Q70" s="105" t="s">
        <v>61</v>
      </c>
      <c r="R70" s="105"/>
      <c r="S70" s="105"/>
      <c r="T70" s="105" t="s">
        <v>136</v>
      </c>
      <c r="U70" s="105" t="s">
        <v>120</v>
      </c>
      <c r="V70" s="105" t="s">
        <v>2396</v>
      </c>
      <c r="W70" s="105" t="s">
        <v>2257</v>
      </c>
    </row>
    <row r="71" spans="1:23" s="56" customFormat="1" ht="28.8" x14ac:dyDescent="0.3">
      <c r="A71" s="185"/>
      <c r="B71" s="105" t="s">
        <v>43</v>
      </c>
      <c r="C71" s="105" t="s">
        <v>298</v>
      </c>
      <c r="D71" s="105"/>
      <c r="E71" s="105"/>
      <c r="F71" s="105"/>
      <c r="G71" s="105"/>
      <c r="H71" s="105"/>
      <c r="I71" s="105"/>
      <c r="J71" s="105"/>
      <c r="K71" s="105"/>
      <c r="L71" s="105" t="s">
        <v>299</v>
      </c>
      <c r="M71" s="105"/>
      <c r="N71" s="105" t="s">
        <v>300</v>
      </c>
      <c r="O71" s="105"/>
      <c r="P71" s="105" t="s">
        <v>113</v>
      </c>
      <c r="Q71" s="105" t="s">
        <v>113</v>
      </c>
      <c r="R71" s="105"/>
      <c r="S71" s="105"/>
      <c r="T71" s="105"/>
      <c r="U71" s="105"/>
      <c r="V71" s="105"/>
      <c r="W71" s="105"/>
    </row>
    <row r="72" spans="1:23" s="56" customFormat="1" ht="43.2" x14ac:dyDescent="0.3">
      <c r="A72" s="185"/>
      <c r="B72" s="105" t="s">
        <v>8</v>
      </c>
      <c r="C72" s="105" t="s">
        <v>301</v>
      </c>
      <c r="D72" s="105" t="s">
        <v>302</v>
      </c>
      <c r="E72" s="105"/>
      <c r="F72" s="105" t="s">
        <v>303</v>
      </c>
      <c r="G72" s="105"/>
      <c r="H72" s="105"/>
      <c r="I72" s="105"/>
      <c r="J72" s="105"/>
      <c r="K72" s="105"/>
      <c r="L72" s="105" t="s">
        <v>119</v>
      </c>
      <c r="M72" s="105"/>
      <c r="N72" s="105"/>
      <c r="O72" s="105"/>
      <c r="P72" s="105" t="s">
        <v>113</v>
      </c>
      <c r="Q72" s="105" t="s">
        <v>113</v>
      </c>
      <c r="R72" s="105"/>
      <c r="S72" s="105"/>
      <c r="T72" s="105"/>
      <c r="U72" s="105" t="s">
        <v>2258</v>
      </c>
      <c r="V72" s="105" t="s">
        <v>2398</v>
      </c>
      <c r="W72" s="105" t="s">
        <v>2259</v>
      </c>
    </row>
    <row r="73" spans="1:23" s="56" customFormat="1" ht="43.2" x14ac:dyDescent="0.3">
      <c r="A73" s="185"/>
      <c r="B73" s="105" t="s">
        <v>4</v>
      </c>
      <c r="C73" s="105" t="s">
        <v>304</v>
      </c>
      <c r="D73" s="105" t="s">
        <v>305</v>
      </c>
      <c r="E73" s="105"/>
      <c r="F73" s="105" t="s">
        <v>306</v>
      </c>
      <c r="G73" s="105"/>
      <c r="H73" s="105"/>
      <c r="I73" s="105"/>
      <c r="J73" s="105"/>
      <c r="K73" s="105"/>
      <c r="L73" s="105" t="s">
        <v>119</v>
      </c>
      <c r="M73" s="105"/>
      <c r="N73" s="105"/>
      <c r="O73" s="105"/>
      <c r="P73" s="105" t="s">
        <v>113</v>
      </c>
      <c r="Q73" s="105" t="s">
        <v>113</v>
      </c>
      <c r="R73" s="105"/>
      <c r="S73" s="105"/>
      <c r="T73" s="105" t="s">
        <v>136</v>
      </c>
      <c r="U73" s="105" t="s">
        <v>120</v>
      </c>
      <c r="V73" s="105" t="s">
        <v>2396</v>
      </c>
      <c r="W73" s="105" t="s">
        <v>2257</v>
      </c>
    </row>
    <row r="74" spans="1:23" s="56" customFormat="1" ht="43.2" x14ac:dyDescent="0.3">
      <c r="A74" s="185"/>
      <c r="B74" s="105" t="s">
        <v>4</v>
      </c>
      <c r="C74" s="105" t="s">
        <v>307</v>
      </c>
      <c r="D74" s="105" t="s">
        <v>308</v>
      </c>
      <c r="E74" s="105"/>
      <c r="F74" s="105" t="s">
        <v>309</v>
      </c>
      <c r="G74" s="105"/>
      <c r="H74" s="105"/>
      <c r="I74" s="105"/>
      <c r="J74" s="105"/>
      <c r="K74" s="105"/>
      <c r="L74" s="105" t="s">
        <v>310</v>
      </c>
      <c r="M74" s="105"/>
      <c r="N74" s="105"/>
      <c r="O74" s="105"/>
      <c r="P74" s="105" t="s">
        <v>113</v>
      </c>
      <c r="Q74" s="105" t="s">
        <v>113</v>
      </c>
      <c r="R74" s="105"/>
      <c r="S74" s="105"/>
      <c r="T74" s="105" t="s">
        <v>136</v>
      </c>
      <c r="U74" s="105" t="s">
        <v>120</v>
      </c>
      <c r="V74" s="105" t="s">
        <v>2399</v>
      </c>
      <c r="W74" s="105" t="s">
        <v>2400</v>
      </c>
    </row>
    <row r="75" spans="1:23" s="56" customFormat="1" ht="43.2" x14ac:dyDescent="0.3">
      <c r="A75" s="185"/>
      <c r="B75" s="105" t="s">
        <v>4</v>
      </c>
      <c r="C75" s="105" t="s">
        <v>311</v>
      </c>
      <c r="D75" s="105" t="s">
        <v>312</v>
      </c>
      <c r="E75" s="105"/>
      <c r="F75" s="105" t="s">
        <v>313</v>
      </c>
      <c r="G75" s="105"/>
      <c r="H75" s="105"/>
      <c r="I75" s="105"/>
      <c r="J75" s="105"/>
      <c r="K75" s="105"/>
      <c r="L75" s="105" t="s">
        <v>314</v>
      </c>
      <c r="M75" s="105"/>
      <c r="N75" s="105"/>
      <c r="O75" s="105"/>
      <c r="P75" s="105" t="s">
        <v>113</v>
      </c>
      <c r="Q75" s="105" t="s">
        <v>113</v>
      </c>
      <c r="R75" s="105"/>
      <c r="S75" s="105"/>
      <c r="T75" s="105" t="s">
        <v>136</v>
      </c>
      <c r="U75" s="105" t="s">
        <v>120</v>
      </c>
      <c r="V75" s="105" t="s">
        <v>2399</v>
      </c>
      <c r="W75" s="105" t="s">
        <v>2400</v>
      </c>
    </row>
    <row r="76" spans="1:23" s="56" customFormat="1" ht="13.95" customHeight="1" x14ac:dyDescent="0.3">
      <c r="A76" s="185"/>
      <c r="B76" s="105" t="s">
        <v>101</v>
      </c>
      <c r="C76" s="105" t="s">
        <v>298</v>
      </c>
      <c r="D76" s="105" t="s">
        <v>113</v>
      </c>
      <c r="E76" s="105"/>
      <c r="F76" s="105"/>
      <c r="G76" s="105"/>
      <c r="H76" s="105"/>
      <c r="I76" s="105"/>
      <c r="J76" s="105"/>
      <c r="K76" s="105"/>
      <c r="L76" s="105"/>
      <c r="M76" s="105"/>
      <c r="N76" s="105"/>
      <c r="O76" s="105"/>
      <c r="P76" s="105" t="s">
        <v>113</v>
      </c>
      <c r="Q76" s="105" t="s">
        <v>113</v>
      </c>
      <c r="R76" s="105"/>
      <c r="S76" s="105"/>
      <c r="T76" s="105"/>
      <c r="U76" s="105"/>
      <c r="V76" s="105"/>
      <c r="W76" s="105"/>
    </row>
    <row r="77" spans="1:23" s="59" customFormat="1" ht="43.2" x14ac:dyDescent="0.3">
      <c r="A77" s="185"/>
      <c r="B77" s="105" t="s">
        <v>315</v>
      </c>
      <c r="C77" s="105" t="s">
        <v>316</v>
      </c>
      <c r="D77" s="105" t="s">
        <v>317</v>
      </c>
      <c r="E77" s="105"/>
      <c r="F77" s="105" t="s">
        <v>318</v>
      </c>
      <c r="G77" s="105"/>
      <c r="H77" s="105"/>
      <c r="I77" s="105"/>
      <c r="J77" s="105"/>
      <c r="K77" s="105"/>
      <c r="L77" s="105" t="s">
        <v>319</v>
      </c>
      <c r="M77" s="105"/>
      <c r="N77" s="105"/>
      <c r="O77" s="105" t="s">
        <v>59</v>
      </c>
      <c r="P77" s="105" t="s">
        <v>60</v>
      </c>
      <c r="Q77" s="105" t="s">
        <v>61</v>
      </c>
      <c r="R77" s="105"/>
      <c r="S77" s="105"/>
      <c r="T77" s="105" t="s">
        <v>136</v>
      </c>
      <c r="U77" s="105" t="s">
        <v>120</v>
      </c>
      <c r="V77" s="105" t="s">
        <v>2396</v>
      </c>
      <c r="W77" s="105" t="s">
        <v>2257</v>
      </c>
    </row>
    <row r="78" spans="1:23" s="59" customFormat="1" ht="57.6" x14ac:dyDescent="0.3">
      <c r="A78" s="185"/>
      <c r="B78" s="105" t="s">
        <v>320</v>
      </c>
      <c r="C78" s="105" t="s">
        <v>321</v>
      </c>
      <c r="D78" s="105" t="s">
        <v>322</v>
      </c>
      <c r="E78" s="105"/>
      <c r="F78" s="105" t="s">
        <v>323</v>
      </c>
      <c r="G78" s="105"/>
      <c r="H78" s="105"/>
      <c r="I78" s="105"/>
      <c r="J78" s="105"/>
      <c r="K78" s="105"/>
      <c r="L78" s="105" t="s">
        <v>324</v>
      </c>
      <c r="M78" s="105"/>
      <c r="N78" s="105"/>
      <c r="O78" s="105" t="s">
        <v>59</v>
      </c>
      <c r="P78" s="105" t="s">
        <v>60</v>
      </c>
      <c r="Q78" s="105" t="s">
        <v>61</v>
      </c>
      <c r="R78" s="105"/>
      <c r="S78" s="105"/>
      <c r="T78" s="105" t="s">
        <v>136</v>
      </c>
      <c r="U78" s="105" t="s">
        <v>120</v>
      </c>
      <c r="V78" s="105" t="s">
        <v>2399</v>
      </c>
      <c r="W78" s="105" t="s">
        <v>2400</v>
      </c>
    </row>
    <row r="79" spans="1:23" s="56" customFormat="1" ht="13.95" customHeight="1" x14ac:dyDescent="0.3">
      <c r="A79" s="185"/>
      <c r="B79" s="140" t="s">
        <v>101</v>
      </c>
      <c r="C79" s="140" t="s">
        <v>147</v>
      </c>
      <c r="D79" s="140" t="s">
        <v>148</v>
      </c>
      <c r="E79" s="140"/>
      <c r="F79" s="140" t="s">
        <v>149</v>
      </c>
      <c r="G79" s="140"/>
      <c r="H79" s="140"/>
      <c r="I79" s="140"/>
      <c r="J79" s="140"/>
      <c r="K79" s="140"/>
      <c r="L79" s="140"/>
      <c r="M79" s="140"/>
      <c r="N79" s="140"/>
      <c r="O79" s="53"/>
      <c r="P79" s="53" t="s">
        <v>113</v>
      </c>
      <c r="Q79" s="53" t="s">
        <v>113</v>
      </c>
      <c r="R79" s="140"/>
      <c r="S79" s="140"/>
      <c r="T79" s="140"/>
      <c r="U79" s="140"/>
      <c r="V79" s="53"/>
      <c r="W79" s="140"/>
    </row>
    <row r="80" spans="1:23" s="56" customFormat="1" ht="72" x14ac:dyDescent="0.3">
      <c r="A80" s="185" t="s">
        <v>325</v>
      </c>
      <c r="B80" s="105" t="s">
        <v>43</v>
      </c>
      <c r="C80" s="105" t="s">
        <v>326</v>
      </c>
      <c r="D80" s="105" t="s">
        <v>327</v>
      </c>
      <c r="E80" s="105"/>
      <c r="F80" s="105" t="s">
        <v>328</v>
      </c>
      <c r="G80" s="105"/>
      <c r="H80" s="105"/>
      <c r="I80" s="105"/>
      <c r="J80" s="105"/>
      <c r="K80" s="105"/>
      <c r="L80" s="105" t="s">
        <v>319</v>
      </c>
      <c r="M80" s="105"/>
      <c r="N80" s="105"/>
      <c r="O80" s="105"/>
      <c r="P80" s="105" t="s">
        <v>113</v>
      </c>
      <c r="Q80" s="105" t="s">
        <v>113</v>
      </c>
      <c r="R80" s="105"/>
      <c r="S80" s="105"/>
      <c r="T80" s="105"/>
      <c r="U80" s="105" t="s">
        <v>329</v>
      </c>
      <c r="V80" s="105" t="s">
        <v>2397</v>
      </c>
      <c r="W80" s="105" t="s">
        <v>2260</v>
      </c>
    </row>
    <row r="81" spans="1:23" s="56" customFormat="1" ht="43.2" x14ac:dyDescent="0.3">
      <c r="A81" s="185"/>
      <c r="B81" s="105" t="s">
        <v>8</v>
      </c>
      <c r="C81" s="105" t="s">
        <v>330</v>
      </c>
      <c r="D81" s="105" t="s">
        <v>327</v>
      </c>
      <c r="E81" s="105"/>
      <c r="F81" s="105" t="s">
        <v>328</v>
      </c>
      <c r="G81" s="105"/>
      <c r="H81" s="105"/>
      <c r="I81" s="105"/>
      <c r="J81" s="105"/>
      <c r="K81" s="105"/>
      <c r="L81" s="105" t="s">
        <v>119</v>
      </c>
      <c r="M81" s="105"/>
      <c r="N81" s="105"/>
      <c r="O81" s="105"/>
      <c r="P81" s="105" t="s">
        <v>113</v>
      </c>
      <c r="Q81" s="105" t="s">
        <v>113</v>
      </c>
      <c r="R81" s="105"/>
      <c r="S81" s="105"/>
      <c r="T81" s="105"/>
      <c r="U81" s="105" t="s">
        <v>2258</v>
      </c>
      <c r="V81" s="105" t="s">
        <v>2261</v>
      </c>
      <c r="W81" s="105" t="s">
        <v>2262</v>
      </c>
    </row>
    <row r="82" spans="1:23" s="56" customFormat="1" ht="43.2" x14ac:dyDescent="0.3">
      <c r="A82" s="185"/>
      <c r="B82" s="105" t="s">
        <v>331</v>
      </c>
      <c r="C82" s="105" t="s">
        <v>332</v>
      </c>
      <c r="D82" s="105" t="s">
        <v>333</v>
      </c>
      <c r="E82" s="105"/>
      <c r="F82" s="105" t="s">
        <v>334</v>
      </c>
      <c r="G82" s="105"/>
      <c r="H82" s="105"/>
      <c r="I82" s="105"/>
      <c r="J82" s="105"/>
      <c r="K82" s="105"/>
      <c r="L82" s="105" t="s">
        <v>119</v>
      </c>
      <c r="M82" s="105"/>
      <c r="N82" s="105"/>
      <c r="O82" s="105" t="s">
        <v>59</v>
      </c>
      <c r="P82" s="105" t="s">
        <v>60</v>
      </c>
      <c r="Q82" s="105" t="s">
        <v>61</v>
      </c>
      <c r="R82" s="105"/>
      <c r="S82" s="105"/>
      <c r="T82" s="105" t="s">
        <v>136</v>
      </c>
      <c r="U82" s="105" t="s">
        <v>120</v>
      </c>
      <c r="V82" s="105" t="s">
        <v>2396</v>
      </c>
      <c r="W82" s="105" t="s">
        <v>2257</v>
      </c>
    </row>
    <row r="83" spans="1:23" s="56" customFormat="1" ht="43.2" x14ac:dyDescent="0.3">
      <c r="A83" s="185"/>
      <c r="B83" s="105" t="s">
        <v>335</v>
      </c>
      <c r="C83" s="105" t="s">
        <v>336</v>
      </c>
      <c r="D83" s="105" t="s">
        <v>337</v>
      </c>
      <c r="E83" s="105" t="s">
        <v>338</v>
      </c>
      <c r="F83" s="105" t="s">
        <v>339</v>
      </c>
      <c r="G83" s="105" t="s">
        <v>201</v>
      </c>
      <c r="H83" s="105"/>
      <c r="I83" s="105"/>
      <c r="J83" s="105"/>
      <c r="K83" s="105"/>
      <c r="L83" s="105" t="s">
        <v>340</v>
      </c>
      <c r="M83" s="105"/>
      <c r="N83" s="105"/>
      <c r="O83" s="105" t="s">
        <v>59</v>
      </c>
      <c r="P83" s="105" t="s">
        <v>60</v>
      </c>
      <c r="Q83" s="105" t="s">
        <v>61</v>
      </c>
      <c r="R83" s="105"/>
      <c r="S83" s="105"/>
      <c r="T83" s="105" t="s">
        <v>136</v>
      </c>
      <c r="U83" s="105" t="s">
        <v>120</v>
      </c>
      <c r="V83" s="105" t="s">
        <v>2399</v>
      </c>
      <c r="W83" s="105" t="s">
        <v>2400</v>
      </c>
    </row>
    <row r="84" spans="1:23" s="56" customFormat="1" ht="43.2" x14ac:dyDescent="0.3">
      <c r="A84" s="185"/>
      <c r="B84" s="105" t="s">
        <v>341</v>
      </c>
      <c r="C84" s="105" t="s">
        <v>342</v>
      </c>
      <c r="D84" s="105" t="s">
        <v>343</v>
      </c>
      <c r="E84" s="105"/>
      <c r="F84" s="105" t="s">
        <v>344</v>
      </c>
      <c r="G84" s="105"/>
      <c r="H84" s="105"/>
      <c r="I84" s="105"/>
      <c r="J84" s="105"/>
      <c r="K84" s="105"/>
      <c r="L84" s="105" t="s">
        <v>340</v>
      </c>
      <c r="M84" s="105"/>
      <c r="N84" s="105"/>
      <c r="O84" s="105" t="s">
        <v>59</v>
      </c>
      <c r="P84" s="105" t="s">
        <v>60</v>
      </c>
      <c r="Q84" s="105" t="s">
        <v>61</v>
      </c>
      <c r="R84" s="105"/>
      <c r="S84" s="105"/>
      <c r="T84" s="105" t="s">
        <v>136</v>
      </c>
      <c r="U84" s="105" t="s">
        <v>120</v>
      </c>
      <c r="V84" s="105" t="s">
        <v>2399</v>
      </c>
      <c r="W84" s="105" t="s">
        <v>2400</v>
      </c>
    </row>
    <row r="85" spans="1:23" s="56" customFormat="1" ht="57.6" x14ac:dyDescent="0.3">
      <c r="A85" s="185"/>
      <c r="B85" s="105" t="s">
        <v>345</v>
      </c>
      <c r="C85" s="105" t="s">
        <v>346</v>
      </c>
      <c r="D85" s="105" t="s">
        <v>347</v>
      </c>
      <c r="E85" s="105"/>
      <c r="F85" s="105" t="s">
        <v>348</v>
      </c>
      <c r="G85" s="105"/>
      <c r="H85" s="105"/>
      <c r="I85" s="105"/>
      <c r="J85" s="105"/>
      <c r="K85" s="105"/>
      <c r="L85" s="105" t="s">
        <v>349</v>
      </c>
      <c r="M85" s="105"/>
      <c r="N85" s="105"/>
      <c r="O85" s="105" t="s">
        <v>59</v>
      </c>
      <c r="P85" s="105" t="s">
        <v>60</v>
      </c>
      <c r="Q85" s="105" t="s">
        <v>61</v>
      </c>
      <c r="R85" s="105"/>
      <c r="S85" s="105"/>
      <c r="T85" s="105" t="s">
        <v>136</v>
      </c>
      <c r="U85" s="105" t="s">
        <v>120</v>
      </c>
      <c r="V85" s="105" t="s">
        <v>2399</v>
      </c>
      <c r="W85" s="105" t="s">
        <v>2400</v>
      </c>
    </row>
    <row r="86" spans="1:23" s="56" customFormat="1" ht="13.95" customHeight="1" x14ac:dyDescent="0.3">
      <c r="A86" s="185"/>
      <c r="B86" s="105" t="s">
        <v>3</v>
      </c>
      <c r="C86" s="105" t="s">
        <v>350</v>
      </c>
      <c r="D86" s="105" t="s">
        <v>351</v>
      </c>
      <c r="E86" s="105"/>
      <c r="F86" s="105" t="s">
        <v>352</v>
      </c>
      <c r="G86" s="105"/>
      <c r="H86" s="105"/>
      <c r="I86" s="105"/>
      <c r="J86" s="105"/>
      <c r="K86" s="105"/>
      <c r="L86" s="105" t="s">
        <v>353</v>
      </c>
      <c r="M86" s="105"/>
      <c r="N86" s="105"/>
      <c r="O86" s="105"/>
      <c r="P86" s="105" t="s">
        <v>113</v>
      </c>
      <c r="Q86" s="105" t="s">
        <v>113</v>
      </c>
      <c r="R86" s="105"/>
      <c r="S86" s="105"/>
      <c r="T86" s="105"/>
      <c r="U86" s="105" t="s">
        <v>120</v>
      </c>
      <c r="V86" s="105"/>
      <c r="W86" s="105"/>
    </row>
    <row r="87" spans="1:23" s="56" customFormat="1" ht="43.2" x14ac:dyDescent="0.3">
      <c r="A87" s="185"/>
      <c r="B87" s="105" t="s">
        <v>354</v>
      </c>
      <c r="C87" s="105" t="s">
        <v>355</v>
      </c>
      <c r="D87" s="105" t="s">
        <v>356</v>
      </c>
      <c r="E87" s="105"/>
      <c r="F87" s="105" t="s">
        <v>357</v>
      </c>
      <c r="G87" s="105"/>
      <c r="H87" s="105"/>
      <c r="I87" s="105"/>
      <c r="J87" s="105"/>
      <c r="K87" s="105"/>
      <c r="L87" s="105" t="s">
        <v>358</v>
      </c>
      <c r="M87" s="105"/>
      <c r="N87" s="105"/>
      <c r="O87" s="105" t="s">
        <v>59</v>
      </c>
      <c r="P87" s="105" t="s">
        <v>60</v>
      </c>
      <c r="Q87" s="105" t="s">
        <v>61</v>
      </c>
      <c r="R87" s="105"/>
      <c r="S87" s="105"/>
      <c r="T87" s="105" t="s">
        <v>136</v>
      </c>
      <c r="U87" s="105" t="s">
        <v>120</v>
      </c>
      <c r="V87" s="105" t="s">
        <v>2399</v>
      </c>
      <c r="W87" s="105" t="s">
        <v>2400</v>
      </c>
    </row>
    <row r="88" spans="1:23" s="56" customFormat="1" ht="13.95" customHeight="1" x14ac:dyDescent="0.3">
      <c r="A88" s="185"/>
      <c r="B88" s="105" t="s">
        <v>3</v>
      </c>
      <c r="C88" s="105" t="s">
        <v>359</v>
      </c>
      <c r="D88" s="105" t="s">
        <v>360</v>
      </c>
      <c r="E88" s="105"/>
      <c r="F88" s="105" t="s">
        <v>361</v>
      </c>
      <c r="G88" s="105"/>
      <c r="H88" s="105"/>
      <c r="I88" s="105"/>
      <c r="J88" s="105"/>
      <c r="K88" s="105"/>
      <c r="L88" s="105" t="s">
        <v>362</v>
      </c>
      <c r="M88" s="105"/>
      <c r="N88" s="105"/>
      <c r="O88" s="105"/>
      <c r="P88" s="105" t="s">
        <v>113</v>
      </c>
      <c r="Q88" s="105" t="s">
        <v>113</v>
      </c>
      <c r="R88" s="105"/>
      <c r="S88" s="105"/>
      <c r="T88" s="105"/>
      <c r="U88" s="105" t="s">
        <v>120</v>
      </c>
      <c r="V88" s="105"/>
      <c r="W88" s="105"/>
    </row>
    <row r="89" spans="1:23" s="56" customFormat="1" ht="43.2" x14ac:dyDescent="0.3">
      <c r="A89" s="185"/>
      <c r="B89" s="105" t="s">
        <v>363</v>
      </c>
      <c r="C89" s="105" t="s">
        <v>364</v>
      </c>
      <c r="D89" s="105" t="s">
        <v>365</v>
      </c>
      <c r="E89" s="105"/>
      <c r="F89" s="105" t="s">
        <v>366</v>
      </c>
      <c r="G89" s="105"/>
      <c r="H89" s="105"/>
      <c r="I89" s="105"/>
      <c r="J89" s="105"/>
      <c r="K89" s="105"/>
      <c r="L89" s="105" t="s">
        <v>367</v>
      </c>
      <c r="M89" s="105"/>
      <c r="N89" s="105"/>
      <c r="O89" s="105" t="s">
        <v>59</v>
      </c>
      <c r="P89" s="105" t="s">
        <v>60</v>
      </c>
      <c r="Q89" s="105" t="s">
        <v>61</v>
      </c>
      <c r="R89" s="105"/>
      <c r="S89" s="105"/>
      <c r="T89" s="105" t="s">
        <v>136</v>
      </c>
      <c r="U89" s="105" t="s">
        <v>120</v>
      </c>
      <c r="V89" s="105" t="s">
        <v>2399</v>
      </c>
      <c r="W89" s="105" t="s">
        <v>2400</v>
      </c>
    </row>
    <row r="90" spans="1:23" s="56" customFormat="1" ht="13.95" customHeight="1" x14ac:dyDescent="0.3">
      <c r="A90" s="185"/>
      <c r="B90" s="105" t="s">
        <v>3</v>
      </c>
      <c r="C90" s="105" t="s">
        <v>368</v>
      </c>
      <c r="D90" s="105" t="s">
        <v>369</v>
      </c>
      <c r="E90" s="105"/>
      <c r="F90" s="105" t="s">
        <v>370</v>
      </c>
      <c r="G90" s="105"/>
      <c r="H90" s="105"/>
      <c r="I90" s="105"/>
      <c r="J90" s="105"/>
      <c r="K90" s="105"/>
      <c r="L90" s="105" t="s">
        <v>371</v>
      </c>
      <c r="M90" s="105"/>
      <c r="N90" s="105"/>
      <c r="O90" s="105"/>
      <c r="P90" s="105" t="s">
        <v>113</v>
      </c>
      <c r="Q90" s="105" t="s">
        <v>113</v>
      </c>
      <c r="R90" s="105"/>
      <c r="S90" s="105"/>
      <c r="T90" s="105"/>
      <c r="U90" s="105" t="s">
        <v>120</v>
      </c>
      <c r="V90" s="105"/>
      <c r="W90" s="105"/>
    </row>
    <row r="91" spans="1:23" s="56" customFormat="1" ht="57.6" x14ac:dyDescent="0.3">
      <c r="A91" s="185"/>
      <c r="B91" s="105" t="s">
        <v>372</v>
      </c>
      <c r="C91" s="105" t="s">
        <v>373</v>
      </c>
      <c r="D91" s="105" t="s">
        <v>374</v>
      </c>
      <c r="E91" s="105" t="s">
        <v>375</v>
      </c>
      <c r="F91" s="105" t="s">
        <v>376</v>
      </c>
      <c r="G91" s="105" t="s">
        <v>377</v>
      </c>
      <c r="H91" s="105"/>
      <c r="I91" s="105"/>
      <c r="J91" s="105"/>
      <c r="K91" s="105"/>
      <c r="L91" s="105" t="s">
        <v>349</v>
      </c>
      <c r="M91" s="105"/>
      <c r="N91" s="105"/>
      <c r="O91" s="105" t="s">
        <v>59</v>
      </c>
      <c r="P91" s="105" t="s">
        <v>60</v>
      </c>
      <c r="Q91" s="105" t="s">
        <v>61</v>
      </c>
      <c r="R91" s="105"/>
      <c r="S91" s="105"/>
      <c r="T91" s="105" t="s">
        <v>136</v>
      </c>
      <c r="U91" s="105" t="s">
        <v>120</v>
      </c>
      <c r="V91" s="105" t="s">
        <v>2399</v>
      </c>
      <c r="W91" s="105" t="s">
        <v>2400</v>
      </c>
    </row>
    <row r="92" spans="1:23" s="56" customFormat="1" ht="13.95" customHeight="1" x14ac:dyDescent="0.3">
      <c r="A92" s="185"/>
      <c r="B92" s="105" t="s">
        <v>101</v>
      </c>
      <c r="C92" s="105" t="s">
        <v>326</v>
      </c>
      <c r="D92" s="105" t="s">
        <v>327</v>
      </c>
      <c r="E92" s="105"/>
      <c r="F92" s="105" t="s">
        <v>328</v>
      </c>
      <c r="G92" s="105"/>
      <c r="H92" s="105"/>
      <c r="I92" s="105"/>
      <c r="J92" s="105"/>
      <c r="K92" s="105"/>
      <c r="L92" s="105"/>
      <c r="M92" s="105"/>
      <c r="N92" s="105"/>
      <c r="O92" s="105"/>
      <c r="P92" s="105"/>
      <c r="Q92" s="105"/>
      <c r="R92" s="105"/>
      <c r="S92" s="105"/>
      <c r="T92" s="105"/>
      <c r="U92" s="105"/>
      <c r="V92" s="105"/>
      <c r="W92" s="105"/>
    </row>
    <row r="93" spans="1:23" s="56" customFormat="1" ht="13.95" customHeight="1" x14ac:dyDescent="0.3">
      <c r="A93" s="185" t="s">
        <v>378</v>
      </c>
      <c r="B93" s="140" t="s">
        <v>43</v>
      </c>
      <c r="C93" s="140" t="s">
        <v>379</v>
      </c>
      <c r="D93" s="140" t="s">
        <v>378</v>
      </c>
      <c r="E93" s="140"/>
      <c r="F93" s="140" t="s">
        <v>378</v>
      </c>
      <c r="G93" s="140"/>
      <c r="H93" s="140"/>
      <c r="I93" s="140"/>
      <c r="J93" s="140"/>
      <c r="K93" s="140"/>
      <c r="L93" s="140"/>
      <c r="M93" s="140"/>
      <c r="N93" s="140"/>
      <c r="O93" s="53"/>
      <c r="P93" s="53" t="s">
        <v>113</v>
      </c>
      <c r="Q93" s="53" t="s">
        <v>113</v>
      </c>
      <c r="R93" s="140"/>
      <c r="S93" s="140"/>
      <c r="T93" s="140"/>
      <c r="U93" s="140"/>
      <c r="V93" s="53"/>
      <c r="W93" s="140"/>
    </row>
    <row r="94" spans="1:23" s="56" customFormat="1" ht="13.95" customHeight="1" x14ac:dyDescent="0.3">
      <c r="A94" s="185"/>
      <c r="B94" s="140" t="s">
        <v>8</v>
      </c>
      <c r="C94" s="140" t="s">
        <v>380</v>
      </c>
      <c r="D94" s="140" t="s">
        <v>378</v>
      </c>
      <c r="E94" s="140"/>
      <c r="F94" s="140" t="s">
        <v>378</v>
      </c>
      <c r="G94" s="140"/>
      <c r="H94" s="140"/>
      <c r="I94" s="140"/>
      <c r="J94" s="140"/>
      <c r="K94" s="140"/>
      <c r="L94" s="140"/>
      <c r="M94" s="140"/>
      <c r="N94" s="140"/>
      <c r="O94" s="53"/>
      <c r="P94" s="53" t="s">
        <v>113</v>
      </c>
      <c r="Q94" s="53" t="s">
        <v>113</v>
      </c>
      <c r="R94" s="140"/>
      <c r="S94" s="140"/>
      <c r="T94" s="140"/>
      <c r="U94" s="140"/>
      <c r="V94" s="53"/>
      <c r="W94" s="140"/>
    </row>
    <row r="95" spans="1:23" s="59" customFormat="1" ht="28.05" customHeight="1" x14ac:dyDescent="0.3">
      <c r="A95" s="186"/>
      <c r="B95" s="141" t="s">
        <v>132</v>
      </c>
      <c r="C95" s="141" t="s">
        <v>381</v>
      </c>
      <c r="D95" s="141" t="s">
        <v>382</v>
      </c>
      <c r="E95" s="141" t="s">
        <v>383</v>
      </c>
      <c r="F95" s="141" t="s">
        <v>384</v>
      </c>
      <c r="G95" s="141" t="s">
        <v>385</v>
      </c>
      <c r="H95" s="141"/>
      <c r="I95" s="141"/>
      <c r="J95" s="141"/>
      <c r="K95" s="141"/>
      <c r="L95" s="141"/>
      <c r="M95" s="141"/>
      <c r="N95" s="141"/>
      <c r="O95" s="57" t="s">
        <v>59</v>
      </c>
      <c r="P95" s="57" t="s">
        <v>60</v>
      </c>
      <c r="Q95" s="57" t="s">
        <v>61</v>
      </c>
      <c r="R95" s="57"/>
      <c r="S95" s="57"/>
      <c r="T95" s="57" t="s">
        <v>136</v>
      </c>
      <c r="U95" s="143"/>
      <c r="V95" s="144" t="s">
        <v>2393</v>
      </c>
      <c r="W95" s="141" t="s">
        <v>2394</v>
      </c>
    </row>
    <row r="96" spans="1:23" s="56" customFormat="1" ht="43.2" x14ac:dyDescent="0.3">
      <c r="A96" s="185"/>
      <c r="B96" s="105" t="s">
        <v>386</v>
      </c>
      <c r="C96" s="105" t="s">
        <v>387</v>
      </c>
      <c r="D96" s="105" t="s">
        <v>388</v>
      </c>
      <c r="E96" s="105"/>
      <c r="F96" s="105" t="s">
        <v>389</v>
      </c>
      <c r="G96" s="105"/>
      <c r="H96" s="105"/>
      <c r="I96" s="105"/>
      <c r="J96" s="105"/>
      <c r="K96" s="105"/>
      <c r="L96" s="105" t="s">
        <v>390</v>
      </c>
      <c r="M96" s="105"/>
      <c r="N96" s="105"/>
      <c r="O96" s="105" t="s">
        <v>59</v>
      </c>
      <c r="P96" s="105" t="s">
        <v>60</v>
      </c>
      <c r="Q96" s="105" t="s">
        <v>61</v>
      </c>
      <c r="R96" s="105"/>
      <c r="S96" s="105"/>
      <c r="T96" s="105" t="s">
        <v>136</v>
      </c>
      <c r="U96" s="105" t="s">
        <v>120</v>
      </c>
      <c r="V96" s="105" t="s">
        <v>2399</v>
      </c>
      <c r="W96" s="105" t="s">
        <v>2400</v>
      </c>
    </row>
    <row r="97" spans="1:23" s="66" customFormat="1" ht="43.2" x14ac:dyDescent="0.3">
      <c r="A97" s="185"/>
      <c r="B97" s="105" t="s">
        <v>391</v>
      </c>
      <c r="C97" s="105" t="s">
        <v>392</v>
      </c>
      <c r="D97" s="105" t="s">
        <v>393</v>
      </c>
      <c r="E97" s="105" t="s">
        <v>175</v>
      </c>
      <c r="F97" s="105" t="s">
        <v>394</v>
      </c>
      <c r="G97" s="105" t="s">
        <v>395</v>
      </c>
      <c r="H97" s="105"/>
      <c r="I97" s="105"/>
      <c r="J97" s="105"/>
      <c r="K97" s="105"/>
      <c r="L97" s="105" t="s">
        <v>396</v>
      </c>
      <c r="M97" s="105"/>
      <c r="N97" s="105"/>
      <c r="O97" s="105" t="s">
        <v>59</v>
      </c>
      <c r="P97" s="105" t="s">
        <v>60</v>
      </c>
      <c r="Q97" s="105" t="s">
        <v>61</v>
      </c>
      <c r="R97" s="105"/>
      <c r="S97" s="105"/>
      <c r="T97" s="105" t="s">
        <v>136</v>
      </c>
      <c r="U97" s="105" t="s">
        <v>120</v>
      </c>
      <c r="V97" s="105" t="s">
        <v>2399</v>
      </c>
      <c r="W97" s="105" t="s">
        <v>2400</v>
      </c>
    </row>
    <row r="98" spans="1:23" s="66" customFormat="1" ht="43.2" x14ac:dyDescent="0.3">
      <c r="A98" s="185"/>
      <c r="B98" s="105" t="s">
        <v>397</v>
      </c>
      <c r="C98" s="105" t="s">
        <v>398</v>
      </c>
      <c r="D98" s="105" t="s">
        <v>399</v>
      </c>
      <c r="E98" s="105" t="s">
        <v>175</v>
      </c>
      <c r="F98" s="105" t="s">
        <v>400</v>
      </c>
      <c r="G98" s="105" t="s">
        <v>395</v>
      </c>
      <c r="H98" s="105"/>
      <c r="I98" s="105"/>
      <c r="J98" s="105"/>
      <c r="K98" s="105"/>
      <c r="L98" s="105" t="s">
        <v>319</v>
      </c>
      <c r="M98" s="105"/>
      <c r="N98" s="105"/>
      <c r="O98" s="105" t="s">
        <v>59</v>
      </c>
      <c r="P98" s="105" t="s">
        <v>60</v>
      </c>
      <c r="Q98" s="105" t="s">
        <v>61</v>
      </c>
      <c r="R98" s="105"/>
      <c r="S98" s="105"/>
      <c r="T98" s="105" t="s">
        <v>136</v>
      </c>
      <c r="U98" s="105" t="s">
        <v>120</v>
      </c>
      <c r="V98" s="105" t="s">
        <v>2396</v>
      </c>
      <c r="W98" s="105" t="s">
        <v>2257</v>
      </c>
    </row>
    <row r="99" spans="1:23" s="66" customFormat="1" ht="42" customHeight="1" x14ac:dyDescent="0.3">
      <c r="A99" s="186"/>
      <c r="B99" s="57" t="s">
        <v>401</v>
      </c>
      <c r="C99" s="57" t="s">
        <v>402</v>
      </c>
      <c r="D99" s="57" t="s">
        <v>403</v>
      </c>
      <c r="E99" s="57" t="s">
        <v>175</v>
      </c>
      <c r="F99" s="57" t="s">
        <v>404</v>
      </c>
      <c r="G99" s="57" t="s">
        <v>395</v>
      </c>
      <c r="H99" s="57" t="s">
        <v>405</v>
      </c>
      <c r="I99" s="57" t="s">
        <v>406</v>
      </c>
      <c r="J99" s="57" t="s">
        <v>407</v>
      </c>
      <c r="K99" s="57"/>
      <c r="L99" s="57"/>
      <c r="M99" s="57"/>
      <c r="N99" s="57"/>
      <c r="O99" s="57" t="s">
        <v>59</v>
      </c>
      <c r="P99" s="57" t="s">
        <v>60</v>
      </c>
      <c r="Q99" s="57" t="s">
        <v>61</v>
      </c>
      <c r="R99" s="57"/>
      <c r="S99" s="57"/>
      <c r="T99" s="57" t="s">
        <v>136</v>
      </c>
      <c r="U99" s="57"/>
      <c r="V99" s="144" t="s">
        <v>2393</v>
      </c>
      <c r="W99" s="141" t="s">
        <v>2394</v>
      </c>
    </row>
    <row r="100" spans="1:23" s="66" customFormat="1" ht="28.05" customHeight="1" x14ac:dyDescent="0.3">
      <c r="A100" s="186"/>
      <c r="B100" s="57" t="s">
        <v>210</v>
      </c>
      <c r="C100" s="57" t="s">
        <v>408</v>
      </c>
      <c r="D100" s="57" t="s">
        <v>409</v>
      </c>
      <c r="E100" s="57"/>
      <c r="F100" s="57" t="s">
        <v>410</v>
      </c>
      <c r="G100" s="57"/>
      <c r="H100" s="57"/>
      <c r="I100" s="57"/>
      <c r="J100" s="57"/>
      <c r="K100" s="57"/>
      <c r="L100" s="57"/>
      <c r="M100" s="57"/>
      <c r="N100" s="57"/>
      <c r="O100" s="57" t="s">
        <v>59</v>
      </c>
      <c r="P100" s="57" t="s">
        <v>60</v>
      </c>
      <c r="Q100" s="57" t="s">
        <v>61</v>
      </c>
      <c r="R100" s="57"/>
      <c r="S100" s="57"/>
      <c r="T100" s="57" t="s">
        <v>136</v>
      </c>
      <c r="U100" s="57"/>
      <c r="V100" s="144" t="s">
        <v>2393</v>
      </c>
      <c r="W100" s="141" t="s">
        <v>2394</v>
      </c>
    </row>
    <row r="101" spans="1:23" s="58" customFormat="1" ht="43.2" x14ac:dyDescent="0.3">
      <c r="A101" s="185"/>
      <c r="B101" s="105" t="s">
        <v>411</v>
      </c>
      <c r="C101" s="105" t="s">
        <v>412</v>
      </c>
      <c r="D101" s="105" t="s">
        <v>413</v>
      </c>
      <c r="E101" s="105" t="s">
        <v>338</v>
      </c>
      <c r="F101" s="105" t="s">
        <v>414</v>
      </c>
      <c r="G101" s="105" t="s">
        <v>201</v>
      </c>
      <c r="H101" s="105"/>
      <c r="I101" s="105"/>
      <c r="J101" s="105"/>
      <c r="K101" s="105"/>
      <c r="L101" s="105" t="s">
        <v>415</v>
      </c>
      <c r="M101" s="105"/>
      <c r="N101" s="105"/>
      <c r="O101" s="105" t="s">
        <v>59</v>
      </c>
      <c r="P101" s="105" t="s">
        <v>60</v>
      </c>
      <c r="Q101" s="105" t="s">
        <v>61</v>
      </c>
      <c r="R101" s="105"/>
      <c r="S101" s="105"/>
      <c r="T101" s="105" t="s">
        <v>136</v>
      </c>
      <c r="U101" s="105" t="s">
        <v>120</v>
      </c>
      <c r="V101" s="105" t="s">
        <v>2399</v>
      </c>
      <c r="W101" s="105" t="s">
        <v>2400</v>
      </c>
    </row>
    <row r="102" spans="1:23" s="56" customFormat="1" ht="28.8" x14ac:dyDescent="0.3">
      <c r="A102" s="185"/>
      <c r="B102" s="140" t="s">
        <v>210</v>
      </c>
      <c r="C102" s="140" t="s">
        <v>416</v>
      </c>
      <c r="D102" s="140" t="s">
        <v>417</v>
      </c>
      <c r="E102" s="140" t="s">
        <v>338</v>
      </c>
      <c r="F102" s="140" t="s">
        <v>418</v>
      </c>
      <c r="G102" s="140" t="s">
        <v>201</v>
      </c>
      <c r="H102" s="140"/>
      <c r="I102" s="140"/>
      <c r="J102" s="140"/>
      <c r="K102" s="140"/>
      <c r="L102" s="140" t="s">
        <v>419</v>
      </c>
      <c r="M102" s="140"/>
      <c r="N102" s="140"/>
      <c r="O102" s="53" t="s">
        <v>59</v>
      </c>
      <c r="P102" s="53" t="s">
        <v>60</v>
      </c>
      <c r="Q102" s="53" t="s">
        <v>61</v>
      </c>
      <c r="R102" s="140"/>
      <c r="S102" s="140"/>
      <c r="T102" s="140" t="s">
        <v>136</v>
      </c>
      <c r="U102" s="140"/>
      <c r="V102" s="53"/>
      <c r="W102" s="140"/>
    </row>
    <row r="103" spans="1:23" s="56" customFormat="1" ht="28.8" x14ac:dyDescent="0.3">
      <c r="A103" s="185"/>
      <c r="B103" s="140" t="s">
        <v>210</v>
      </c>
      <c r="C103" s="140" t="s">
        <v>420</v>
      </c>
      <c r="D103" s="140" t="s">
        <v>421</v>
      </c>
      <c r="E103" s="140" t="s">
        <v>338</v>
      </c>
      <c r="F103" s="140" t="s">
        <v>422</v>
      </c>
      <c r="G103" s="140" t="s">
        <v>201</v>
      </c>
      <c r="H103" s="140"/>
      <c r="I103" s="140"/>
      <c r="J103" s="140"/>
      <c r="K103" s="140"/>
      <c r="L103" s="140" t="s">
        <v>419</v>
      </c>
      <c r="M103" s="140"/>
      <c r="N103" s="140"/>
      <c r="O103" s="53" t="s">
        <v>59</v>
      </c>
      <c r="P103" s="53" t="s">
        <v>60</v>
      </c>
      <c r="Q103" s="53" t="s">
        <v>61</v>
      </c>
      <c r="R103" s="140"/>
      <c r="S103" s="140"/>
      <c r="T103" s="140" t="s">
        <v>136</v>
      </c>
      <c r="U103" s="140"/>
      <c r="V103" s="53"/>
      <c r="W103" s="140"/>
    </row>
    <row r="104" spans="1:23" s="56" customFormat="1" ht="43.2" x14ac:dyDescent="0.3">
      <c r="A104" s="185"/>
      <c r="B104" s="105" t="s">
        <v>210</v>
      </c>
      <c r="C104" s="105" t="s">
        <v>423</v>
      </c>
      <c r="D104" s="105" t="s">
        <v>424</v>
      </c>
      <c r="E104" s="105" t="s">
        <v>338</v>
      </c>
      <c r="F104" s="105" t="s">
        <v>425</v>
      </c>
      <c r="G104" s="105" t="s">
        <v>201</v>
      </c>
      <c r="H104" s="105"/>
      <c r="I104" s="105"/>
      <c r="J104" s="105"/>
      <c r="K104" s="105"/>
      <c r="L104" s="105" t="s">
        <v>319</v>
      </c>
      <c r="M104" s="105"/>
      <c r="N104" s="105"/>
      <c r="O104" s="105" t="s">
        <v>59</v>
      </c>
      <c r="P104" s="105" t="s">
        <v>60</v>
      </c>
      <c r="Q104" s="105" t="s">
        <v>61</v>
      </c>
      <c r="R104" s="105"/>
      <c r="S104" s="105"/>
      <c r="T104" s="105" t="s">
        <v>136</v>
      </c>
      <c r="U104" s="105" t="s">
        <v>120</v>
      </c>
      <c r="V104" s="105" t="s">
        <v>2396</v>
      </c>
      <c r="W104" s="105" t="s">
        <v>2257</v>
      </c>
    </row>
    <row r="105" spans="1:23" s="56" customFormat="1" ht="13.95" customHeight="1" x14ac:dyDescent="0.3">
      <c r="A105" s="185"/>
      <c r="B105" s="140" t="s">
        <v>101</v>
      </c>
      <c r="C105" s="140" t="s">
        <v>379</v>
      </c>
      <c r="D105" s="140" t="s">
        <v>378</v>
      </c>
      <c r="E105" s="140"/>
      <c r="F105" s="140" t="s">
        <v>378</v>
      </c>
      <c r="G105" s="140"/>
      <c r="H105" s="140"/>
      <c r="I105" s="140"/>
      <c r="J105" s="140"/>
      <c r="K105" s="140"/>
      <c r="L105" s="140"/>
      <c r="M105" s="140"/>
      <c r="N105" s="140"/>
      <c r="O105" s="53"/>
      <c r="P105" s="53" t="s">
        <v>113</v>
      </c>
      <c r="Q105" s="53" t="s">
        <v>113</v>
      </c>
      <c r="R105" s="140"/>
      <c r="S105" s="140"/>
      <c r="T105" s="140"/>
      <c r="U105" s="140"/>
      <c r="V105" s="53"/>
      <c r="W105" s="140"/>
    </row>
    <row r="106" spans="1:23" s="56" customFormat="1" ht="13.95" customHeight="1" x14ac:dyDescent="0.3">
      <c r="A106" s="185" t="s">
        <v>427</v>
      </c>
      <c r="B106" s="140" t="s">
        <v>43</v>
      </c>
      <c r="C106" s="140" t="s">
        <v>426</v>
      </c>
      <c r="D106" s="140" t="s">
        <v>427</v>
      </c>
      <c r="E106" s="140"/>
      <c r="F106" s="140" t="s">
        <v>428</v>
      </c>
      <c r="G106" s="140"/>
      <c r="H106" s="140"/>
      <c r="I106" s="140"/>
      <c r="J106" s="140"/>
      <c r="K106" s="140"/>
      <c r="L106" s="140"/>
      <c r="M106" s="140"/>
      <c r="N106" s="140"/>
      <c r="O106" s="53"/>
      <c r="P106" s="53" t="s">
        <v>113</v>
      </c>
      <c r="Q106" s="53" t="s">
        <v>113</v>
      </c>
      <c r="R106" s="140"/>
      <c r="S106" s="140"/>
      <c r="T106" s="140"/>
      <c r="U106" s="140"/>
      <c r="V106" s="53"/>
      <c r="W106" s="140"/>
    </row>
    <row r="107" spans="1:23" s="56" customFormat="1" ht="28.05" customHeight="1" x14ac:dyDescent="0.3">
      <c r="A107" s="185"/>
      <c r="B107" s="140" t="s">
        <v>8</v>
      </c>
      <c r="C107" s="140" t="s">
        <v>429</v>
      </c>
      <c r="D107" s="140" t="s">
        <v>427</v>
      </c>
      <c r="E107" s="140" t="s">
        <v>430</v>
      </c>
      <c r="F107" s="140" t="s">
        <v>428</v>
      </c>
      <c r="G107" s="140" t="s">
        <v>431</v>
      </c>
      <c r="H107" s="140"/>
      <c r="I107" s="140"/>
      <c r="J107" s="140"/>
      <c r="K107" s="140"/>
      <c r="L107" s="140"/>
      <c r="M107" s="140"/>
      <c r="N107" s="140"/>
      <c r="O107" s="53"/>
      <c r="P107" s="53" t="s">
        <v>113</v>
      </c>
      <c r="Q107" s="53" t="s">
        <v>113</v>
      </c>
      <c r="R107" s="140"/>
      <c r="S107" s="140"/>
      <c r="T107" s="140"/>
      <c r="U107" s="140"/>
      <c r="V107" s="53"/>
      <c r="W107" s="140"/>
    </row>
    <row r="108" spans="1:23" s="66" customFormat="1" ht="42" customHeight="1" x14ac:dyDescent="0.3">
      <c r="A108" s="186"/>
      <c r="B108" s="57" t="s">
        <v>432</v>
      </c>
      <c r="C108" s="57" t="s">
        <v>433</v>
      </c>
      <c r="D108" s="57" t="s">
        <v>434</v>
      </c>
      <c r="E108" s="57" t="s">
        <v>435</v>
      </c>
      <c r="F108" s="57" t="s">
        <v>436</v>
      </c>
      <c r="G108" s="57" t="s">
        <v>437</v>
      </c>
      <c r="H108" s="57"/>
      <c r="I108" s="57"/>
      <c r="J108" s="57"/>
      <c r="K108" s="57"/>
      <c r="L108" s="57"/>
      <c r="M108" s="57"/>
      <c r="N108" s="57"/>
      <c r="O108" s="57" t="s">
        <v>59</v>
      </c>
      <c r="P108" s="57" t="s">
        <v>60</v>
      </c>
      <c r="Q108" s="57" t="s">
        <v>61</v>
      </c>
      <c r="R108" s="57"/>
      <c r="S108" s="57"/>
      <c r="T108" s="57" t="s">
        <v>136</v>
      </c>
      <c r="U108" s="57"/>
      <c r="V108" s="144" t="s">
        <v>2393</v>
      </c>
      <c r="W108" s="141" t="s">
        <v>2394</v>
      </c>
    </row>
    <row r="109" spans="1:23" s="66" customFormat="1" ht="42" customHeight="1" x14ac:dyDescent="0.3">
      <c r="A109" s="186"/>
      <c r="B109" s="57" t="s">
        <v>438</v>
      </c>
      <c r="C109" s="57" t="s">
        <v>439</v>
      </c>
      <c r="D109" s="57" t="s">
        <v>440</v>
      </c>
      <c r="E109" s="57" t="s">
        <v>435</v>
      </c>
      <c r="F109" s="57" t="s">
        <v>441</v>
      </c>
      <c r="G109" s="57" t="s">
        <v>437</v>
      </c>
      <c r="H109" s="57"/>
      <c r="I109" s="57"/>
      <c r="J109" s="57"/>
      <c r="K109" s="57"/>
      <c r="L109" s="57" t="s">
        <v>442</v>
      </c>
      <c r="M109" s="57"/>
      <c r="N109" s="57"/>
      <c r="O109" s="57" t="s">
        <v>59</v>
      </c>
      <c r="P109" s="57" t="s">
        <v>60</v>
      </c>
      <c r="Q109" s="57" t="s">
        <v>61</v>
      </c>
      <c r="R109" s="57"/>
      <c r="S109" s="57"/>
      <c r="T109" s="57" t="s">
        <v>136</v>
      </c>
      <c r="U109" s="57"/>
      <c r="V109" s="144" t="s">
        <v>2393</v>
      </c>
      <c r="W109" s="141" t="s">
        <v>2394</v>
      </c>
    </row>
    <row r="110" spans="1:23" s="66" customFormat="1" ht="28.05" customHeight="1" x14ac:dyDescent="0.3">
      <c r="A110" s="186"/>
      <c r="B110" s="57" t="s">
        <v>443</v>
      </c>
      <c r="C110" s="57" t="s">
        <v>444</v>
      </c>
      <c r="D110" s="57" t="s">
        <v>445</v>
      </c>
      <c r="E110" s="57"/>
      <c r="F110" s="57" t="s">
        <v>446</v>
      </c>
      <c r="G110" s="57"/>
      <c r="H110" s="57"/>
      <c r="I110" s="57"/>
      <c r="J110" s="57"/>
      <c r="K110" s="57"/>
      <c r="L110" s="57" t="s">
        <v>447</v>
      </c>
      <c r="M110" s="57"/>
      <c r="N110" s="57"/>
      <c r="O110" s="57" t="s">
        <v>59</v>
      </c>
      <c r="P110" s="57" t="s">
        <v>60</v>
      </c>
      <c r="Q110" s="57" t="s">
        <v>61</v>
      </c>
      <c r="R110" s="57"/>
      <c r="S110" s="57"/>
      <c r="T110" s="57" t="s">
        <v>136</v>
      </c>
      <c r="U110" s="57"/>
      <c r="V110" s="144" t="s">
        <v>2393</v>
      </c>
      <c r="W110" s="141" t="s">
        <v>2394</v>
      </c>
    </row>
    <row r="111" spans="1:23" s="66" customFormat="1" ht="28.05" customHeight="1" x14ac:dyDescent="0.3">
      <c r="A111" s="186"/>
      <c r="B111" s="57" t="s">
        <v>210</v>
      </c>
      <c r="C111" s="57" t="s">
        <v>448</v>
      </c>
      <c r="D111" s="57" t="s">
        <v>449</v>
      </c>
      <c r="E111" s="57"/>
      <c r="F111" s="57" t="s">
        <v>450</v>
      </c>
      <c r="G111" s="57"/>
      <c r="H111" s="57"/>
      <c r="I111" s="57"/>
      <c r="J111" s="57"/>
      <c r="K111" s="57"/>
      <c r="L111" s="57"/>
      <c r="M111" s="57"/>
      <c r="N111" s="57"/>
      <c r="O111" s="57" t="s">
        <v>59</v>
      </c>
      <c r="P111" s="57" t="s">
        <v>60</v>
      </c>
      <c r="Q111" s="57" t="s">
        <v>61</v>
      </c>
      <c r="R111" s="57"/>
      <c r="S111" s="57"/>
      <c r="T111" s="57" t="s">
        <v>136</v>
      </c>
      <c r="U111" s="57"/>
      <c r="V111" s="144" t="s">
        <v>2393</v>
      </c>
      <c r="W111" s="141" t="s">
        <v>2394</v>
      </c>
    </row>
    <row r="112" spans="1:23" s="56" customFormat="1" ht="13.95" customHeight="1" x14ac:dyDescent="0.3">
      <c r="A112" s="185"/>
      <c r="B112" s="140" t="s">
        <v>451</v>
      </c>
      <c r="C112" s="140" t="s">
        <v>452</v>
      </c>
      <c r="D112" s="140" t="s">
        <v>453</v>
      </c>
      <c r="E112" s="140"/>
      <c r="F112" s="140" t="s">
        <v>454</v>
      </c>
      <c r="G112" s="140"/>
      <c r="H112" s="140"/>
      <c r="I112" s="140"/>
      <c r="J112" s="140"/>
      <c r="K112" s="140"/>
      <c r="L112" s="140" t="s">
        <v>455</v>
      </c>
      <c r="M112" s="140"/>
      <c r="N112" s="140"/>
      <c r="O112" s="53" t="s">
        <v>59</v>
      </c>
      <c r="P112" s="53" t="s">
        <v>60</v>
      </c>
      <c r="Q112" s="53" t="s">
        <v>61</v>
      </c>
      <c r="R112" s="53"/>
      <c r="S112" s="53"/>
      <c r="T112" s="53" t="s">
        <v>136</v>
      </c>
      <c r="U112" s="140"/>
      <c r="V112" s="53"/>
      <c r="W112" s="140"/>
    </row>
    <row r="113" spans="1:23" s="56" customFormat="1" ht="28.05" customHeight="1" x14ac:dyDescent="0.3">
      <c r="A113" s="185"/>
      <c r="B113" s="140" t="s">
        <v>3</v>
      </c>
      <c r="C113" s="140" t="s">
        <v>456</v>
      </c>
      <c r="D113" s="140" t="s">
        <v>457</v>
      </c>
      <c r="E113" s="140"/>
      <c r="F113" s="140" t="s">
        <v>458</v>
      </c>
      <c r="G113" s="140"/>
      <c r="H113" s="140"/>
      <c r="I113" s="140"/>
      <c r="J113" s="140"/>
      <c r="K113" s="140"/>
      <c r="L113" s="140" t="s">
        <v>459</v>
      </c>
      <c r="M113" s="140"/>
      <c r="N113" s="140"/>
      <c r="O113" s="53"/>
      <c r="P113" s="53" t="s">
        <v>113</v>
      </c>
      <c r="Q113" s="53" t="s">
        <v>113</v>
      </c>
      <c r="R113" s="140"/>
      <c r="S113" s="140"/>
      <c r="T113" s="140"/>
      <c r="U113" s="140"/>
      <c r="V113" s="53"/>
      <c r="W113" s="140"/>
    </row>
    <row r="114" spans="1:23" s="56" customFormat="1" ht="43.2" x14ac:dyDescent="0.3">
      <c r="A114" s="185"/>
      <c r="B114" s="105" t="s">
        <v>460</v>
      </c>
      <c r="C114" s="105" t="s">
        <v>461</v>
      </c>
      <c r="D114" s="105" t="s">
        <v>462</v>
      </c>
      <c r="E114" s="105"/>
      <c r="F114" s="105" t="s">
        <v>463</v>
      </c>
      <c r="G114" s="105"/>
      <c r="H114" s="105"/>
      <c r="I114" s="105"/>
      <c r="J114" s="105"/>
      <c r="K114" s="105"/>
      <c r="L114" s="105" t="s">
        <v>464</v>
      </c>
      <c r="M114" s="105"/>
      <c r="N114" s="105"/>
      <c r="O114" s="105" t="s">
        <v>59</v>
      </c>
      <c r="P114" s="105" t="s">
        <v>60</v>
      </c>
      <c r="Q114" s="105" t="s">
        <v>61</v>
      </c>
      <c r="R114" s="105"/>
      <c r="S114" s="105"/>
      <c r="T114" s="105" t="s">
        <v>136</v>
      </c>
      <c r="U114" s="105" t="s">
        <v>120</v>
      </c>
      <c r="V114" s="105" t="s">
        <v>2399</v>
      </c>
      <c r="W114" s="105" t="s">
        <v>2400</v>
      </c>
    </row>
    <row r="115" spans="1:23" s="56" customFormat="1" ht="43.2" x14ac:dyDescent="0.3">
      <c r="A115" s="185"/>
      <c r="B115" s="105" t="s">
        <v>3</v>
      </c>
      <c r="C115" s="105" t="s">
        <v>465</v>
      </c>
      <c r="D115" s="105" t="s">
        <v>466</v>
      </c>
      <c r="E115" s="105"/>
      <c r="F115" s="105" t="s">
        <v>467</v>
      </c>
      <c r="G115" s="105"/>
      <c r="H115" s="105"/>
      <c r="I115" s="105"/>
      <c r="J115" s="105"/>
      <c r="K115" s="105"/>
      <c r="L115" s="105" t="s">
        <v>468</v>
      </c>
      <c r="M115" s="105"/>
      <c r="N115" s="105"/>
      <c r="O115" s="105"/>
      <c r="P115" s="105" t="s">
        <v>113</v>
      </c>
      <c r="Q115" s="105" t="s">
        <v>113</v>
      </c>
      <c r="R115" s="105"/>
      <c r="S115" s="105"/>
      <c r="T115" s="105"/>
      <c r="U115" s="105" t="s">
        <v>120</v>
      </c>
      <c r="V115" s="105" t="s">
        <v>2399</v>
      </c>
      <c r="W115" s="105" t="s">
        <v>2400</v>
      </c>
    </row>
    <row r="116" spans="1:23" s="58" customFormat="1" ht="43.2" x14ac:dyDescent="0.3">
      <c r="A116" s="185"/>
      <c r="B116" s="105" t="s">
        <v>4</v>
      </c>
      <c r="C116" s="105" t="s">
        <v>469</v>
      </c>
      <c r="D116" s="105" t="s">
        <v>470</v>
      </c>
      <c r="E116" s="105"/>
      <c r="F116" s="105" t="s">
        <v>471</v>
      </c>
      <c r="G116" s="105"/>
      <c r="H116" s="105" t="s">
        <v>472</v>
      </c>
      <c r="I116" s="105" t="s">
        <v>264</v>
      </c>
      <c r="J116" s="105" t="s">
        <v>125</v>
      </c>
      <c r="K116" s="105"/>
      <c r="L116" s="105" t="s">
        <v>473</v>
      </c>
      <c r="M116" s="105"/>
      <c r="N116" s="105"/>
      <c r="O116" s="105" t="s">
        <v>59</v>
      </c>
      <c r="P116" s="105" t="s">
        <v>60</v>
      </c>
      <c r="Q116" s="105" t="s">
        <v>61</v>
      </c>
      <c r="R116" s="105"/>
      <c r="S116" s="105"/>
      <c r="T116" s="105" t="s">
        <v>136</v>
      </c>
      <c r="U116" s="105" t="s">
        <v>120</v>
      </c>
      <c r="V116" s="105" t="s">
        <v>2399</v>
      </c>
      <c r="W116" s="105" t="s">
        <v>2400</v>
      </c>
    </row>
    <row r="117" spans="1:23" s="56" customFormat="1" ht="43.2" x14ac:dyDescent="0.3">
      <c r="A117" s="185"/>
      <c r="B117" s="105" t="s">
        <v>210</v>
      </c>
      <c r="C117" s="105" t="s">
        <v>474</v>
      </c>
      <c r="D117" s="105" t="s">
        <v>475</v>
      </c>
      <c r="E117" s="105"/>
      <c r="F117" s="105" t="s">
        <v>476</v>
      </c>
      <c r="G117" s="105"/>
      <c r="H117" s="105"/>
      <c r="I117" s="105"/>
      <c r="J117" s="105"/>
      <c r="K117" s="105"/>
      <c r="L117" s="105" t="s">
        <v>477</v>
      </c>
      <c r="M117" s="105"/>
      <c r="N117" s="105"/>
      <c r="O117" s="105" t="s">
        <v>59</v>
      </c>
      <c r="P117" s="105" t="s">
        <v>60</v>
      </c>
      <c r="Q117" s="105" t="s">
        <v>61</v>
      </c>
      <c r="R117" s="105"/>
      <c r="S117" s="105"/>
      <c r="T117" s="105" t="s">
        <v>136</v>
      </c>
      <c r="U117" s="105" t="s">
        <v>120</v>
      </c>
      <c r="V117" s="105" t="s">
        <v>2399</v>
      </c>
      <c r="W117" s="105" t="s">
        <v>2400</v>
      </c>
    </row>
    <row r="118" spans="1:23" s="56" customFormat="1" ht="43.2" x14ac:dyDescent="0.3">
      <c r="A118" s="185"/>
      <c r="B118" s="105" t="s">
        <v>478</v>
      </c>
      <c r="C118" s="105" t="s">
        <v>479</v>
      </c>
      <c r="D118" s="105" t="s">
        <v>480</v>
      </c>
      <c r="E118" s="105"/>
      <c r="F118" s="105" t="s">
        <v>481</v>
      </c>
      <c r="G118" s="105"/>
      <c r="H118" s="105"/>
      <c r="I118" s="105"/>
      <c r="J118" s="105"/>
      <c r="K118" s="105"/>
      <c r="L118" s="105" t="s">
        <v>482</v>
      </c>
      <c r="M118" s="105"/>
      <c r="N118" s="105"/>
      <c r="O118" s="105" t="s">
        <v>59</v>
      </c>
      <c r="P118" s="105" t="s">
        <v>60</v>
      </c>
      <c r="Q118" s="105" t="s">
        <v>61</v>
      </c>
      <c r="R118" s="105"/>
      <c r="S118" s="105"/>
      <c r="T118" s="105" t="s">
        <v>136</v>
      </c>
      <c r="U118" s="105" t="s">
        <v>120</v>
      </c>
      <c r="V118" s="105" t="s">
        <v>2399</v>
      </c>
      <c r="W118" s="105" t="s">
        <v>2400</v>
      </c>
    </row>
    <row r="119" spans="1:23" s="56" customFormat="1" ht="72" x14ac:dyDescent="0.3">
      <c r="A119" s="185"/>
      <c r="B119" s="105" t="s">
        <v>43</v>
      </c>
      <c r="C119" s="105" t="s">
        <v>483</v>
      </c>
      <c r="D119" s="105" t="s">
        <v>484</v>
      </c>
      <c r="E119" s="105"/>
      <c r="F119" s="105" t="s">
        <v>484</v>
      </c>
      <c r="G119" s="105"/>
      <c r="H119" s="105"/>
      <c r="I119" s="105"/>
      <c r="J119" s="105"/>
      <c r="K119" s="105"/>
      <c r="L119" s="105" t="s">
        <v>485</v>
      </c>
      <c r="M119" s="105"/>
      <c r="N119" s="105"/>
      <c r="O119" s="105"/>
      <c r="P119" s="105" t="s">
        <v>113</v>
      </c>
      <c r="Q119" s="105" t="s">
        <v>113</v>
      </c>
      <c r="R119" s="105"/>
      <c r="S119" s="105"/>
      <c r="T119" s="105"/>
      <c r="U119" s="105" t="s">
        <v>329</v>
      </c>
      <c r="V119" s="105" t="s">
        <v>2397</v>
      </c>
      <c r="W119" s="105" t="s">
        <v>2260</v>
      </c>
    </row>
    <row r="120" spans="1:23" s="56" customFormat="1" ht="100.8" x14ac:dyDescent="0.3">
      <c r="A120" s="185"/>
      <c r="B120" s="105" t="s">
        <v>8</v>
      </c>
      <c r="C120" s="105" t="s">
        <v>486</v>
      </c>
      <c r="D120" s="105" t="s">
        <v>487</v>
      </c>
      <c r="E120" s="105"/>
      <c r="F120" s="105" t="s">
        <v>488</v>
      </c>
      <c r="G120" s="105"/>
      <c r="H120" s="105"/>
      <c r="I120" s="105"/>
      <c r="J120" s="105"/>
      <c r="K120" s="105"/>
      <c r="L120" s="105" t="s">
        <v>489</v>
      </c>
      <c r="M120" s="105"/>
      <c r="N120" s="105"/>
      <c r="O120" s="105"/>
      <c r="P120" s="105" t="s">
        <v>113</v>
      </c>
      <c r="Q120" s="105" t="s">
        <v>113</v>
      </c>
      <c r="R120" s="105"/>
      <c r="S120" s="105"/>
      <c r="T120" s="105"/>
      <c r="U120" s="105" t="s">
        <v>2258</v>
      </c>
      <c r="V120" s="105" t="s">
        <v>2398</v>
      </c>
      <c r="W120" s="105" t="s">
        <v>2259</v>
      </c>
    </row>
    <row r="121" spans="1:23" s="56" customFormat="1" ht="57.6" x14ac:dyDescent="0.3">
      <c r="A121" s="185"/>
      <c r="B121" s="105" t="s">
        <v>490</v>
      </c>
      <c r="C121" s="105" t="s">
        <v>491</v>
      </c>
      <c r="D121" s="105" t="s">
        <v>492</v>
      </c>
      <c r="E121" s="105" t="s">
        <v>338</v>
      </c>
      <c r="F121" s="105" t="s">
        <v>493</v>
      </c>
      <c r="G121" s="105" t="s">
        <v>201</v>
      </c>
      <c r="H121" s="105"/>
      <c r="I121" s="105"/>
      <c r="J121" s="105"/>
      <c r="K121" s="105"/>
      <c r="L121" s="105" t="s">
        <v>494</v>
      </c>
      <c r="M121" s="105"/>
      <c r="N121" s="105"/>
      <c r="O121" s="105" t="s">
        <v>59</v>
      </c>
      <c r="P121" s="105" t="s">
        <v>60</v>
      </c>
      <c r="Q121" s="105" t="s">
        <v>61</v>
      </c>
      <c r="R121" s="105"/>
      <c r="S121" s="105"/>
      <c r="T121" s="105" t="s">
        <v>136</v>
      </c>
      <c r="U121" s="105" t="s">
        <v>120</v>
      </c>
      <c r="V121" s="105" t="s">
        <v>2399</v>
      </c>
      <c r="W121" s="105" t="s">
        <v>2400</v>
      </c>
    </row>
    <row r="122" spans="1:23" s="56" customFormat="1" ht="42" customHeight="1" x14ac:dyDescent="0.3">
      <c r="A122" s="185"/>
      <c r="B122" s="105" t="s">
        <v>3</v>
      </c>
      <c r="C122" s="105" t="s">
        <v>495</v>
      </c>
      <c r="D122" s="105" t="s">
        <v>496</v>
      </c>
      <c r="E122" s="105" t="s">
        <v>338</v>
      </c>
      <c r="F122" s="105" t="s">
        <v>497</v>
      </c>
      <c r="G122" s="105" t="s">
        <v>201</v>
      </c>
      <c r="H122" s="105"/>
      <c r="I122" s="105"/>
      <c r="J122" s="105"/>
      <c r="K122" s="105"/>
      <c r="L122" s="105" t="s">
        <v>498</v>
      </c>
      <c r="M122" s="105"/>
      <c r="N122" s="105"/>
      <c r="O122" s="105"/>
      <c r="P122" s="105" t="s">
        <v>113</v>
      </c>
      <c r="Q122" s="105" t="s">
        <v>113</v>
      </c>
      <c r="R122" s="105"/>
      <c r="S122" s="105"/>
      <c r="T122" s="105"/>
      <c r="U122" s="105" t="s">
        <v>120</v>
      </c>
      <c r="V122" s="105"/>
      <c r="W122" s="105"/>
    </row>
    <row r="123" spans="1:23" s="56" customFormat="1" ht="72" x14ac:dyDescent="0.3">
      <c r="A123" s="185"/>
      <c r="B123" s="105" t="s">
        <v>132</v>
      </c>
      <c r="C123" s="105" t="s">
        <v>499</v>
      </c>
      <c r="D123" s="105" t="s">
        <v>500</v>
      </c>
      <c r="E123" s="105" t="s">
        <v>501</v>
      </c>
      <c r="F123" s="105" t="s">
        <v>502</v>
      </c>
      <c r="G123" s="105" t="s">
        <v>503</v>
      </c>
      <c r="H123" s="105"/>
      <c r="I123" s="105"/>
      <c r="J123" s="105"/>
      <c r="K123" s="105"/>
      <c r="L123" s="105" t="s">
        <v>494</v>
      </c>
      <c r="M123" s="105"/>
      <c r="N123" s="105"/>
      <c r="O123" s="105" t="s">
        <v>59</v>
      </c>
      <c r="P123" s="105" t="s">
        <v>60</v>
      </c>
      <c r="Q123" s="105" t="s">
        <v>61</v>
      </c>
      <c r="R123" s="105"/>
      <c r="S123" s="105"/>
      <c r="T123" s="105" t="s">
        <v>136</v>
      </c>
      <c r="U123" s="105" t="s">
        <v>120</v>
      </c>
      <c r="V123" s="105" t="s">
        <v>2399</v>
      </c>
      <c r="W123" s="105" t="s">
        <v>2400</v>
      </c>
    </row>
    <row r="124" spans="1:23" s="56" customFormat="1" ht="43.2" x14ac:dyDescent="0.3">
      <c r="A124" s="185"/>
      <c r="B124" s="105" t="s">
        <v>504</v>
      </c>
      <c r="C124" s="105" t="s">
        <v>505</v>
      </c>
      <c r="D124" s="105" t="s">
        <v>506</v>
      </c>
      <c r="E124" s="105" t="s">
        <v>338</v>
      </c>
      <c r="F124" s="105" t="s">
        <v>507</v>
      </c>
      <c r="G124" s="105" t="s">
        <v>201</v>
      </c>
      <c r="H124" s="105"/>
      <c r="I124" s="105"/>
      <c r="J124" s="105"/>
      <c r="K124" s="105"/>
      <c r="L124" s="105" t="s">
        <v>119</v>
      </c>
      <c r="M124" s="105"/>
      <c r="N124" s="105"/>
      <c r="O124" s="105" t="s">
        <v>59</v>
      </c>
      <c r="P124" s="105" t="s">
        <v>60</v>
      </c>
      <c r="Q124" s="105" t="s">
        <v>61</v>
      </c>
      <c r="R124" s="105"/>
      <c r="S124" s="105"/>
      <c r="T124" s="105" t="s">
        <v>136</v>
      </c>
      <c r="U124" s="105" t="s">
        <v>120</v>
      </c>
      <c r="V124" s="105" t="s">
        <v>2396</v>
      </c>
      <c r="W124" s="105" t="s">
        <v>2257</v>
      </c>
    </row>
    <row r="125" spans="1:23" s="56" customFormat="1" ht="43.2" x14ac:dyDescent="0.3">
      <c r="A125" s="185"/>
      <c r="B125" s="105" t="s">
        <v>508</v>
      </c>
      <c r="C125" s="105" t="s">
        <v>509</v>
      </c>
      <c r="D125" s="105" t="s">
        <v>510</v>
      </c>
      <c r="E125" s="105" t="s">
        <v>338</v>
      </c>
      <c r="F125" s="105" t="s">
        <v>511</v>
      </c>
      <c r="G125" s="105" t="s">
        <v>201</v>
      </c>
      <c r="H125" s="105"/>
      <c r="I125" s="105"/>
      <c r="J125" s="105"/>
      <c r="K125" s="105"/>
      <c r="L125" s="105" t="s">
        <v>512</v>
      </c>
      <c r="M125" s="105"/>
      <c r="N125" s="105"/>
      <c r="O125" s="105" t="s">
        <v>59</v>
      </c>
      <c r="P125" s="105" t="s">
        <v>60</v>
      </c>
      <c r="Q125" s="105" t="s">
        <v>61</v>
      </c>
      <c r="R125" s="105"/>
      <c r="S125" s="105"/>
      <c r="T125" s="105" t="s">
        <v>136</v>
      </c>
      <c r="U125" s="105" t="s">
        <v>120</v>
      </c>
      <c r="V125" s="105" t="s">
        <v>2399</v>
      </c>
      <c r="W125" s="105" t="s">
        <v>2400</v>
      </c>
    </row>
    <row r="126" spans="1:23" s="56" customFormat="1" ht="42" customHeight="1" x14ac:dyDescent="0.3">
      <c r="A126" s="185"/>
      <c r="B126" s="105" t="s">
        <v>3</v>
      </c>
      <c r="C126" s="105" t="s">
        <v>513</v>
      </c>
      <c r="D126" s="105" t="s">
        <v>514</v>
      </c>
      <c r="E126" s="105" t="s">
        <v>338</v>
      </c>
      <c r="F126" s="105" t="s">
        <v>515</v>
      </c>
      <c r="G126" s="105" t="s">
        <v>201</v>
      </c>
      <c r="H126" s="105"/>
      <c r="I126" s="105"/>
      <c r="J126" s="105"/>
      <c r="K126" s="105"/>
      <c r="L126" s="105" t="s">
        <v>516</v>
      </c>
      <c r="M126" s="105"/>
      <c r="N126" s="105"/>
      <c r="O126" s="105"/>
      <c r="P126" s="105" t="s">
        <v>113</v>
      </c>
      <c r="Q126" s="105" t="s">
        <v>113</v>
      </c>
      <c r="R126" s="105"/>
      <c r="S126" s="105"/>
      <c r="T126" s="105"/>
      <c r="U126" s="105" t="s">
        <v>120</v>
      </c>
      <c r="V126" s="105"/>
      <c r="W126" s="105"/>
    </row>
    <row r="127" spans="1:23" s="56" customFormat="1" ht="43.2" x14ac:dyDescent="0.3">
      <c r="A127" s="185"/>
      <c r="B127" s="105" t="s">
        <v>132</v>
      </c>
      <c r="C127" s="105" t="s">
        <v>517</v>
      </c>
      <c r="D127" s="105" t="s">
        <v>518</v>
      </c>
      <c r="E127" s="105" t="s">
        <v>338</v>
      </c>
      <c r="F127" s="105" t="s">
        <v>519</v>
      </c>
      <c r="G127" s="105" t="s">
        <v>201</v>
      </c>
      <c r="H127" s="105"/>
      <c r="I127" s="105"/>
      <c r="J127" s="105"/>
      <c r="K127" s="105"/>
      <c r="L127" s="105" t="s">
        <v>520</v>
      </c>
      <c r="M127" s="105"/>
      <c r="N127" s="105"/>
      <c r="O127" s="105" t="s">
        <v>59</v>
      </c>
      <c r="P127" s="105" t="s">
        <v>60</v>
      </c>
      <c r="Q127" s="105" t="s">
        <v>61</v>
      </c>
      <c r="R127" s="105"/>
      <c r="S127" s="105"/>
      <c r="T127" s="105" t="s">
        <v>136</v>
      </c>
      <c r="U127" s="105" t="s">
        <v>120</v>
      </c>
      <c r="V127" s="105" t="s">
        <v>2399</v>
      </c>
      <c r="W127" s="105" t="s">
        <v>2400</v>
      </c>
    </row>
    <row r="128" spans="1:23" s="56" customFormat="1" ht="43.2" x14ac:dyDescent="0.3">
      <c r="A128" s="185"/>
      <c r="B128" s="105" t="s">
        <v>132</v>
      </c>
      <c r="C128" s="105" t="s">
        <v>521</v>
      </c>
      <c r="D128" s="105" t="s">
        <v>522</v>
      </c>
      <c r="E128" s="105" t="s">
        <v>338</v>
      </c>
      <c r="F128" s="105" t="s">
        <v>523</v>
      </c>
      <c r="G128" s="105" t="s">
        <v>201</v>
      </c>
      <c r="H128" s="105"/>
      <c r="I128" s="105"/>
      <c r="J128" s="105"/>
      <c r="K128" s="105"/>
      <c r="L128" s="105" t="s">
        <v>520</v>
      </c>
      <c r="M128" s="105"/>
      <c r="N128" s="105"/>
      <c r="O128" s="105" t="s">
        <v>59</v>
      </c>
      <c r="P128" s="105" t="s">
        <v>60</v>
      </c>
      <c r="Q128" s="105" t="s">
        <v>61</v>
      </c>
      <c r="R128" s="105"/>
      <c r="S128" s="105"/>
      <c r="T128" s="105" t="s">
        <v>136</v>
      </c>
      <c r="U128" s="105" t="s">
        <v>120</v>
      </c>
      <c r="V128" s="105" t="s">
        <v>2399</v>
      </c>
      <c r="W128" s="105" t="s">
        <v>2400</v>
      </c>
    </row>
    <row r="129" spans="1:23" s="56" customFormat="1" ht="43.2" x14ac:dyDescent="0.3">
      <c r="A129" s="185"/>
      <c r="B129" s="105" t="s">
        <v>210</v>
      </c>
      <c r="C129" s="105" t="s">
        <v>524</v>
      </c>
      <c r="D129" s="105" t="s">
        <v>525</v>
      </c>
      <c r="E129" s="105" t="s">
        <v>338</v>
      </c>
      <c r="F129" s="105" t="s">
        <v>526</v>
      </c>
      <c r="G129" s="105" t="s">
        <v>201</v>
      </c>
      <c r="H129" s="105"/>
      <c r="I129" s="105"/>
      <c r="J129" s="105"/>
      <c r="K129" s="105"/>
      <c r="L129" s="105" t="s">
        <v>512</v>
      </c>
      <c r="M129" s="105"/>
      <c r="N129" s="105"/>
      <c r="O129" s="105" t="s">
        <v>59</v>
      </c>
      <c r="P129" s="105" t="s">
        <v>60</v>
      </c>
      <c r="Q129" s="105" t="s">
        <v>61</v>
      </c>
      <c r="R129" s="105"/>
      <c r="S129" s="105"/>
      <c r="T129" s="105" t="s">
        <v>136</v>
      </c>
      <c r="U129" s="105" t="s">
        <v>120</v>
      </c>
      <c r="V129" s="105" t="s">
        <v>2399</v>
      </c>
      <c r="W129" s="105" t="s">
        <v>2400</v>
      </c>
    </row>
    <row r="130" spans="1:23" s="56" customFormat="1" ht="43.2" x14ac:dyDescent="0.3">
      <c r="A130" s="185"/>
      <c r="B130" s="105" t="s">
        <v>210</v>
      </c>
      <c r="C130" s="105" t="s">
        <v>527</v>
      </c>
      <c r="D130" s="105" t="s">
        <v>528</v>
      </c>
      <c r="E130" s="105" t="s">
        <v>338</v>
      </c>
      <c r="F130" s="105" t="s">
        <v>529</v>
      </c>
      <c r="G130" s="105" t="s">
        <v>201</v>
      </c>
      <c r="H130" s="105"/>
      <c r="I130" s="105"/>
      <c r="J130" s="105"/>
      <c r="K130" s="105"/>
      <c r="L130" s="105" t="s">
        <v>530</v>
      </c>
      <c r="M130" s="105"/>
      <c r="N130" s="105"/>
      <c r="O130" s="105" t="s">
        <v>59</v>
      </c>
      <c r="P130" s="105" t="s">
        <v>60</v>
      </c>
      <c r="Q130" s="105" t="s">
        <v>61</v>
      </c>
      <c r="R130" s="105"/>
      <c r="S130" s="105"/>
      <c r="T130" s="105" t="s">
        <v>136</v>
      </c>
      <c r="U130" s="105" t="s">
        <v>120</v>
      </c>
      <c r="V130" s="105" t="s">
        <v>2399</v>
      </c>
      <c r="W130" s="105" t="s">
        <v>2400</v>
      </c>
    </row>
    <row r="131" spans="1:23" s="56" customFormat="1" ht="43.2" x14ac:dyDescent="0.3">
      <c r="A131" s="185"/>
      <c r="B131" s="105" t="s">
        <v>210</v>
      </c>
      <c r="C131" s="105" t="s">
        <v>531</v>
      </c>
      <c r="D131" s="105" t="s">
        <v>532</v>
      </c>
      <c r="E131" s="105" t="s">
        <v>338</v>
      </c>
      <c r="F131" s="105" t="s">
        <v>533</v>
      </c>
      <c r="G131" s="105" t="s">
        <v>201</v>
      </c>
      <c r="H131" s="105"/>
      <c r="I131" s="105"/>
      <c r="J131" s="105"/>
      <c r="K131" s="105"/>
      <c r="L131" s="105" t="s">
        <v>530</v>
      </c>
      <c r="M131" s="105"/>
      <c r="N131" s="105"/>
      <c r="O131" s="105" t="s">
        <v>59</v>
      </c>
      <c r="P131" s="105" t="s">
        <v>60</v>
      </c>
      <c r="Q131" s="105" t="s">
        <v>61</v>
      </c>
      <c r="R131" s="105"/>
      <c r="S131" s="105"/>
      <c r="T131" s="105" t="s">
        <v>136</v>
      </c>
      <c r="U131" s="105" t="s">
        <v>120</v>
      </c>
      <c r="V131" s="105" t="s">
        <v>2399</v>
      </c>
      <c r="W131" s="105" t="s">
        <v>2400</v>
      </c>
    </row>
    <row r="132" spans="1:23" s="56" customFormat="1" ht="13.95" customHeight="1" x14ac:dyDescent="0.3">
      <c r="A132" s="185"/>
      <c r="B132" s="105" t="s">
        <v>101</v>
      </c>
      <c r="C132" s="105" t="s">
        <v>483</v>
      </c>
      <c r="D132" s="105" t="s">
        <v>484</v>
      </c>
      <c r="E132" s="105"/>
      <c r="F132" s="105" t="s">
        <v>484</v>
      </c>
      <c r="G132" s="105"/>
      <c r="H132" s="105"/>
      <c r="I132" s="105"/>
      <c r="J132" s="105"/>
      <c r="K132" s="105"/>
      <c r="L132" s="105"/>
      <c r="M132" s="105"/>
      <c r="N132" s="105"/>
      <c r="O132" s="105"/>
      <c r="P132" s="105" t="s">
        <v>113</v>
      </c>
      <c r="Q132" s="105" t="s">
        <v>113</v>
      </c>
      <c r="R132" s="105"/>
      <c r="S132" s="105"/>
      <c r="T132" s="105"/>
      <c r="U132" s="105"/>
      <c r="V132" s="105"/>
      <c r="W132" s="105"/>
    </row>
    <row r="133" spans="1:23" s="56" customFormat="1" ht="42" customHeight="1" x14ac:dyDescent="0.3">
      <c r="A133" s="185"/>
      <c r="B133" s="140" t="s">
        <v>534</v>
      </c>
      <c r="C133" s="140" t="s">
        <v>535</v>
      </c>
      <c r="D133" s="140" t="s">
        <v>536</v>
      </c>
      <c r="E133" s="140" t="s">
        <v>383</v>
      </c>
      <c r="F133" s="140" t="s">
        <v>537</v>
      </c>
      <c r="G133" s="140" t="s">
        <v>538</v>
      </c>
      <c r="H133" s="140"/>
      <c r="I133" s="140"/>
      <c r="J133" s="140"/>
      <c r="K133" s="140"/>
      <c r="L133" s="140"/>
      <c r="M133" s="140"/>
      <c r="N133" s="140"/>
      <c r="O133" s="53" t="s">
        <v>59</v>
      </c>
      <c r="P133" s="53" t="s">
        <v>60</v>
      </c>
      <c r="Q133" s="53" t="s">
        <v>61</v>
      </c>
      <c r="R133" s="140"/>
      <c r="S133" s="140"/>
      <c r="T133" s="140" t="s">
        <v>136</v>
      </c>
      <c r="U133" s="140"/>
      <c r="V133" s="53"/>
      <c r="W133" s="140"/>
    </row>
    <row r="134" spans="1:23" s="56" customFormat="1" ht="28.05" customHeight="1" x14ac:dyDescent="0.3">
      <c r="A134" s="185"/>
      <c r="B134" s="140" t="s">
        <v>539</v>
      </c>
      <c r="C134" s="140" t="s">
        <v>540</v>
      </c>
      <c r="D134" s="140" t="s">
        <v>541</v>
      </c>
      <c r="E134" s="140"/>
      <c r="F134" s="140" t="s">
        <v>542</v>
      </c>
      <c r="G134" s="140"/>
      <c r="H134" s="140"/>
      <c r="I134" s="140"/>
      <c r="J134" s="140"/>
      <c r="K134" s="140"/>
      <c r="L134" s="140"/>
      <c r="M134" s="140"/>
      <c r="N134" s="140"/>
      <c r="O134" s="53" t="s">
        <v>59</v>
      </c>
      <c r="P134" s="53" t="s">
        <v>60</v>
      </c>
      <c r="Q134" s="53" t="s">
        <v>61</v>
      </c>
      <c r="R134" s="140"/>
      <c r="S134" s="140"/>
      <c r="T134" s="140" t="s">
        <v>136</v>
      </c>
      <c r="U134" s="140"/>
      <c r="V134" s="53"/>
      <c r="W134" s="140"/>
    </row>
    <row r="135" spans="1:23" s="56" customFormat="1" ht="13.95" customHeight="1" x14ac:dyDescent="0.3">
      <c r="A135" s="185"/>
      <c r="B135" s="140" t="s">
        <v>3</v>
      </c>
      <c r="C135" s="140" t="s">
        <v>543</v>
      </c>
      <c r="D135" s="140" t="s">
        <v>544</v>
      </c>
      <c r="E135" s="140"/>
      <c r="F135" s="140" t="s">
        <v>545</v>
      </c>
      <c r="G135" s="140"/>
      <c r="H135" s="140"/>
      <c r="I135" s="140"/>
      <c r="J135" s="140"/>
      <c r="K135" s="140"/>
      <c r="L135" s="140" t="s">
        <v>546</v>
      </c>
      <c r="M135" s="140"/>
      <c r="N135" s="140"/>
      <c r="O135" s="53"/>
      <c r="P135" s="53"/>
      <c r="Q135" s="53"/>
      <c r="R135" s="140"/>
      <c r="S135" s="140"/>
      <c r="T135" s="140"/>
      <c r="U135" s="140"/>
      <c r="V135" s="53"/>
      <c r="W135" s="140"/>
    </row>
    <row r="136" spans="1:23" s="56" customFormat="1" ht="43.2" x14ac:dyDescent="0.3">
      <c r="A136" s="185"/>
      <c r="B136" s="105" t="s">
        <v>210</v>
      </c>
      <c r="C136" s="105" t="s">
        <v>547</v>
      </c>
      <c r="D136" s="105" t="s">
        <v>548</v>
      </c>
      <c r="E136" s="105" t="s">
        <v>383</v>
      </c>
      <c r="F136" s="105" t="s">
        <v>549</v>
      </c>
      <c r="G136" s="105" t="s">
        <v>538</v>
      </c>
      <c r="H136" s="105"/>
      <c r="I136" s="105"/>
      <c r="J136" s="105"/>
      <c r="K136" s="105"/>
      <c r="L136" s="105" t="s">
        <v>119</v>
      </c>
      <c r="M136" s="105"/>
      <c r="N136" s="105"/>
      <c r="O136" s="105" t="s">
        <v>59</v>
      </c>
      <c r="P136" s="105" t="s">
        <v>60</v>
      </c>
      <c r="Q136" s="105" t="s">
        <v>61</v>
      </c>
      <c r="R136" s="105"/>
      <c r="S136" s="105"/>
      <c r="T136" s="105" t="s">
        <v>136</v>
      </c>
      <c r="U136" s="105" t="s">
        <v>120</v>
      </c>
      <c r="V136" s="105" t="s">
        <v>2396</v>
      </c>
      <c r="W136" s="105" t="s">
        <v>2257</v>
      </c>
    </row>
    <row r="137" spans="1:23" s="56" customFormat="1" ht="43.2" x14ac:dyDescent="0.3">
      <c r="A137" s="185"/>
      <c r="B137" s="105" t="s">
        <v>550</v>
      </c>
      <c r="C137" s="105" t="s">
        <v>551</v>
      </c>
      <c r="D137" s="105" t="s">
        <v>552</v>
      </c>
      <c r="E137" s="105"/>
      <c r="F137" s="105" t="s">
        <v>553</v>
      </c>
      <c r="G137" s="105"/>
      <c r="H137" s="105"/>
      <c r="I137" s="105"/>
      <c r="J137" s="105"/>
      <c r="K137" s="105"/>
      <c r="L137" s="105" t="s">
        <v>119</v>
      </c>
      <c r="M137" s="105"/>
      <c r="N137" s="105"/>
      <c r="O137" s="105" t="s">
        <v>59</v>
      </c>
      <c r="P137" s="105" t="s">
        <v>60</v>
      </c>
      <c r="Q137" s="105" t="s">
        <v>61</v>
      </c>
      <c r="R137" s="105"/>
      <c r="S137" s="105"/>
      <c r="T137" s="105"/>
      <c r="U137" s="105" t="s">
        <v>120</v>
      </c>
      <c r="V137" s="105" t="s">
        <v>2396</v>
      </c>
      <c r="W137" s="105" t="s">
        <v>2257</v>
      </c>
    </row>
    <row r="138" spans="1:23" s="56" customFormat="1" ht="13.95" customHeight="1" x14ac:dyDescent="0.3">
      <c r="A138" s="185"/>
      <c r="B138" s="140" t="s">
        <v>101</v>
      </c>
      <c r="C138" s="140" t="s">
        <v>426</v>
      </c>
      <c r="D138" s="140" t="s">
        <v>427</v>
      </c>
      <c r="E138" s="141"/>
      <c r="F138" s="140" t="s">
        <v>428</v>
      </c>
      <c r="G138" s="141"/>
      <c r="H138" s="141"/>
      <c r="I138" s="141"/>
      <c r="J138" s="141"/>
      <c r="K138" s="141"/>
      <c r="L138" s="141"/>
      <c r="M138" s="141"/>
      <c r="N138" s="141"/>
      <c r="O138" s="57"/>
      <c r="P138" s="57" t="s">
        <v>113</v>
      </c>
      <c r="Q138" s="57" t="s">
        <v>113</v>
      </c>
      <c r="R138" s="141"/>
      <c r="S138" s="141"/>
      <c r="T138" s="141"/>
      <c r="U138" s="141"/>
      <c r="V138" s="57"/>
      <c r="W138" s="141"/>
    </row>
    <row r="139" spans="1:23" s="56" customFormat="1" ht="72" x14ac:dyDescent="0.3">
      <c r="A139" s="184" t="s">
        <v>554</v>
      </c>
      <c r="B139" s="115" t="s">
        <v>43</v>
      </c>
      <c r="C139" s="115" t="s">
        <v>555</v>
      </c>
      <c r="D139" s="115" t="s">
        <v>556</v>
      </c>
      <c r="E139" s="115"/>
      <c r="F139" s="115" t="s">
        <v>557</v>
      </c>
      <c r="G139" s="115"/>
      <c r="H139" s="115"/>
      <c r="I139" s="115"/>
      <c r="J139" s="115"/>
      <c r="K139" s="115"/>
      <c r="L139" s="115" t="s">
        <v>119</v>
      </c>
      <c r="M139" s="115"/>
      <c r="N139" s="115"/>
      <c r="O139" s="115"/>
      <c r="P139" s="115" t="s">
        <v>113</v>
      </c>
      <c r="Q139" s="115" t="s">
        <v>113</v>
      </c>
      <c r="R139" s="115"/>
      <c r="S139" s="115"/>
      <c r="T139" s="115"/>
      <c r="U139" s="105" t="s">
        <v>329</v>
      </c>
      <c r="V139" s="105" t="s">
        <v>2397</v>
      </c>
      <c r="W139" s="105" t="s">
        <v>2260</v>
      </c>
    </row>
    <row r="140" spans="1:23" s="62" customFormat="1" ht="43.2" x14ac:dyDescent="0.3">
      <c r="A140" s="184"/>
      <c r="B140" s="115" t="s">
        <v>8</v>
      </c>
      <c r="C140" s="115" t="s">
        <v>558</v>
      </c>
      <c r="D140" s="115" t="s">
        <v>556</v>
      </c>
      <c r="E140" s="115"/>
      <c r="F140" s="115" t="s">
        <v>557</v>
      </c>
      <c r="G140" s="115"/>
      <c r="H140" s="115"/>
      <c r="I140" s="115"/>
      <c r="J140" s="115"/>
      <c r="K140" s="115"/>
      <c r="L140" s="115" t="s">
        <v>119</v>
      </c>
      <c r="M140" s="115"/>
      <c r="N140" s="115"/>
      <c r="O140" s="115"/>
      <c r="P140" s="115" t="s">
        <v>113</v>
      </c>
      <c r="Q140" s="115" t="s">
        <v>113</v>
      </c>
      <c r="R140" s="115"/>
      <c r="S140" s="115"/>
      <c r="T140" s="115"/>
      <c r="U140" s="105" t="s">
        <v>2258</v>
      </c>
      <c r="V140" s="105" t="s">
        <v>2261</v>
      </c>
      <c r="W140" s="105" t="s">
        <v>2262</v>
      </c>
    </row>
    <row r="141" spans="1:23" s="62" customFormat="1" ht="72" x14ac:dyDescent="0.3">
      <c r="A141" s="184"/>
      <c r="B141" s="115" t="s">
        <v>43</v>
      </c>
      <c r="C141" s="115" t="s">
        <v>559</v>
      </c>
      <c r="D141" s="115" t="s">
        <v>560</v>
      </c>
      <c r="E141" s="115"/>
      <c r="F141" s="115" t="s">
        <v>561</v>
      </c>
      <c r="G141" s="115"/>
      <c r="H141" s="115"/>
      <c r="I141" s="115"/>
      <c r="J141" s="115"/>
      <c r="K141" s="115"/>
      <c r="L141" s="115" t="s">
        <v>119</v>
      </c>
      <c r="M141" s="115"/>
      <c r="N141" s="115"/>
      <c r="O141" s="115"/>
      <c r="P141" s="115" t="s">
        <v>113</v>
      </c>
      <c r="Q141" s="115" t="s">
        <v>113</v>
      </c>
      <c r="R141" s="115"/>
      <c r="S141" s="115"/>
      <c r="T141" s="115"/>
      <c r="U141" s="105" t="s">
        <v>329</v>
      </c>
      <c r="V141" s="105" t="s">
        <v>2397</v>
      </c>
      <c r="W141" s="105" t="s">
        <v>2260</v>
      </c>
    </row>
    <row r="142" spans="1:23" s="60" customFormat="1" ht="43.2" x14ac:dyDescent="0.3">
      <c r="A142" s="184"/>
      <c r="B142" s="115" t="s">
        <v>562</v>
      </c>
      <c r="C142" s="115" t="s">
        <v>563</v>
      </c>
      <c r="D142" s="115" t="s">
        <v>564</v>
      </c>
      <c r="E142" s="115"/>
      <c r="F142" s="115" t="s">
        <v>565</v>
      </c>
      <c r="G142" s="115"/>
      <c r="H142" s="115"/>
      <c r="I142" s="115"/>
      <c r="J142" s="115"/>
      <c r="K142" s="115"/>
      <c r="L142" s="115" t="s">
        <v>119</v>
      </c>
      <c r="M142" s="115"/>
      <c r="N142" s="115"/>
      <c r="O142" s="115"/>
      <c r="P142" s="115" t="s">
        <v>113</v>
      </c>
      <c r="Q142" s="115" t="s">
        <v>113</v>
      </c>
      <c r="R142" s="115"/>
      <c r="S142" s="115"/>
      <c r="T142" s="105" t="s">
        <v>136</v>
      </c>
      <c r="U142" s="115" t="s">
        <v>120</v>
      </c>
      <c r="V142" s="105" t="s">
        <v>2396</v>
      </c>
      <c r="W142" s="105" t="s">
        <v>2257</v>
      </c>
    </row>
    <row r="143" spans="1:23" s="62" customFormat="1" ht="43.2" x14ac:dyDescent="0.3">
      <c r="A143" s="184"/>
      <c r="B143" s="115" t="s">
        <v>562</v>
      </c>
      <c r="C143" s="115" t="s">
        <v>566</v>
      </c>
      <c r="D143" s="115" t="s">
        <v>567</v>
      </c>
      <c r="E143" s="115" t="s">
        <v>568</v>
      </c>
      <c r="F143" s="115" t="s">
        <v>569</v>
      </c>
      <c r="G143" s="115" t="s">
        <v>570</v>
      </c>
      <c r="H143" s="115"/>
      <c r="I143" s="115"/>
      <c r="J143" s="115"/>
      <c r="K143" s="115"/>
      <c r="L143" s="115" t="s">
        <v>119</v>
      </c>
      <c r="M143" s="115"/>
      <c r="N143" s="115"/>
      <c r="O143" s="115" t="s">
        <v>59</v>
      </c>
      <c r="P143" s="115" t="s">
        <v>60</v>
      </c>
      <c r="Q143" s="115" t="s">
        <v>61</v>
      </c>
      <c r="R143" s="115"/>
      <c r="S143" s="115"/>
      <c r="T143" s="115" t="s">
        <v>571</v>
      </c>
      <c r="U143" s="115" t="s">
        <v>120</v>
      </c>
      <c r="V143" s="105" t="s">
        <v>2396</v>
      </c>
      <c r="W143" s="105" t="s">
        <v>2257</v>
      </c>
    </row>
    <row r="144" spans="1:23" s="62" customFormat="1" ht="13.95" customHeight="1" x14ac:dyDescent="0.3">
      <c r="A144" s="184"/>
      <c r="B144" s="115" t="s">
        <v>101</v>
      </c>
      <c r="C144" s="115" t="s">
        <v>559</v>
      </c>
      <c r="D144" s="115" t="s">
        <v>560</v>
      </c>
      <c r="E144" s="115"/>
      <c r="F144" s="115" t="s">
        <v>561</v>
      </c>
      <c r="G144" s="115"/>
      <c r="H144" s="115"/>
      <c r="I144" s="115"/>
      <c r="J144" s="115"/>
      <c r="K144" s="115"/>
      <c r="L144" s="115"/>
      <c r="M144" s="115"/>
      <c r="N144" s="115"/>
      <c r="O144" s="115"/>
      <c r="P144" s="115" t="s">
        <v>113</v>
      </c>
      <c r="Q144" s="115" t="s">
        <v>113</v>
      </c>
      <c r="R144" s="115"/>
      <c r="S144" s="115"/>
      <c r="T144" s="115"/>
      <c r="U144" s="115"/>
      <c r="V144" s="115"/>
      <c r="W144" s="115"/>
    </row>
    <row r="145" spans="1:23" s="60" customFormat="1" ht="43.2" x14ac:dyDescent="0.3">
      <c r="A145" s="184"/>
      <c r="B145" s="115" t="s">
        <v>210</v>
      </c>
      <c r="C145" s="115" t="s">
        <v>572</v>
      </c>
      <c r="D145" s="115" t="s">
        <v>573</v>
      </c>
      <c r="E145" s="115"/>
      <c r="F145" s="115" t="s">
        <v>574</v>
      </c>
      <c r="G145" s="115"/>
      <c r="H145" s="115"/>
      <c r="I145" s="115"/>
      <c r="J145" s="115"/>
      <c r="K145" s="115"/>
      <c r="L145" s="115" t="s">
        <v>119</v>
      </c>
      <c r="M145" s="115"/>
      <c r="N145" s="115"/>
      <c r="O145" s="115" t="s">
        <v>59</v>
      </c>
      <c r="P145" s="115" t="s">
        <v>60</v>
      </c>
      <c r="Q145" s="115" t="s">
        <v>61</v>
      </c>
      <c r="R145" s="115"/>
      <c r="S145" s="115"/>
      <c r="T145" s="115" t="s">
        <v>136</v>
      </c>
      <c r="U145" s="115" t="s">
        <v>120</v>
      </c>
      <c r="V145" s="105" t="s">
        <v>2396</v>
      </c>
      <c r="W145" s="105" t="s">
        <v>2257</v>
      </c>
    </row>
    <row r="146" spans="1:23" s="62" customFormat="1" ht="43.2" x14ac:dyDescent="0.3">
      <c r="A146" s="184"/>
      <c r="B146" s="115" t="s">
        <v>210</v>
      </c>
      <c r="C146" s="115" t="s">
        <v>575</v>
      </c>
      <c r="D146" s="115" t="s">
        <v>576</v>
      </c>
      <c r="E146" s="115"/>
      <c r="F146" s="115" t="s">
        <v>577</v>
      </c>
      <c r="G146" s="115"/>
      <c r="H146" s="115"/>
      <c r="I146" s="115"/>
      <c r="J146" s="115"/>
      <c r="K146" s="115"/>
      <c r="L146" s="115" t="s">
        <v>119</v>
      </c>
      <c r="M146" s="115"/>
      <c r="N146" s="115"/>
      <c r="O146" s="115" t="s">
        <v>59</v>
      </c>
      <c r="P146" s="115" t="s">
        <v>60</v>
      </c>
      <c r="Q146" s="115" t="s">
        <v>61</v>
      </c>
      <c r="R146" s="115"/>
      <c r="S146" s="115"/>
      <c r="T146" s="115" t="s">
        <v>136</v>
      </c>
      <c r="U146" s="115" t="s">
        <v>120</v>
      </c>
      <c r="V146" s="105" t="s">
        <v>2396</v>
      </c>
      <c r="W146" s="105" t="s">
        <v>2257</v>
      </c>
    </row>
    <row r="147" spans="1:23" s="62" customFormat="1" ht="43.2" x14ac:dyDescent="0.3">
      <c r="A147" s="184"/>
      <c r="B147" s="115" t="s">
        <v>578</v>
      </c>
      <c r="C147" s="115" t="s">
        <v>579</v>
      </c>
      <c r="D147" s="115" t="s">
        <v>580</v>
      </c>
      <c r="E147" s="115"/>
      <c r="F147" s="115" t="s">
        <v>581</v>
      </c>
      <c r="G147" s="115"/>
      <c r="H147" s="115"/>
      <c r="I147" s="115"/>
      <c r="J147" s="115"/>
      <c r="K147" s="115"/>
      <c r="L147" s="115" t="s">
        <v>119</v>
      </c>
      <c r="M147" s="115"/>
      <c r="N147" s="115"/>
      <c r="O147" s="115" t="s">
        <v>59</v>
      </c>
      <c r="P147" s="115" t="s">
        <v>60</v>
      </c>
      <c r="Q147" s="115" t="s">
        <v>61</v>
      </c>
      <c r="R147" s="115"/>
      <c r="S147" s="115"/>
      <c r="T147" s="115" t="s">
        <v>136</v>
      </c>
      <c r="U147" s="115" t="s">
        <v>120</v>
      </c>
      <c r="V147" s="105" t="s">
        <v>2396</v>
      </c>
      <c r="W147" s="105" t="s">
        <v>2257</v>
      </c>
    </row>
    <row r="148" spans="1:23" s="62" customFormat="1" ht="43.2" x14ac:dyDescent="0.3">
      <c r="A148" s="184"/>
      <c r="B148" s="115" t="s">
        <v>210</v>
      </c>
      <c r="C148" s="115" t="s">
        <v>582</v>
      </c>
      <c r="D148" s="115" t="s">
        <v>583</v>
      </c>
      <c r="E148" s="115"/>
      <c r="F148" s="115" t="s">
        <v>584</v>
      </c>
      <c r="G148" s="115"/>
      <c r="H148" s="115"/>
      <c r="I148" s="115"/>
      <c r="J148" s="115"/>
      <c r="K148" s="115"/>
      <c r="L148" s="115" t="s">
        <v>119</v>
      </c>
      <c r="M148" s="115"/>
      <c r="N148" s="115"/>
      <c r="O148" s="115" t="s">
        <v>59</v>
      </c>
      <c r="P148" s="115" t="s">
        <v>60</v>
      </c>
      <c r="Q148" s="115" t="s">
        <v>61</v>
      </c>
      <c r="R148" s="115"/>
      <c r="S148" s="115"/>
      <c r="T148" s="115" t="s">
        <v>136</v>
      </c>
      <c r="U148" s="115" t="s">
        <v>120</v>
      </c>
      <c r="V148" s="105" t="s">
        <v>2396</v>
      </c>
      <c r="W148" s="105" t="s">
        <v>2257</v>
      </c>
    </row>
    <row r="149" spans="1:23" s="62" customFormat="1" ht="43.2" x14ac:dyDescent="0.3">
      <c r="A149" s="184"/>
      <c r="B149" s="115" t="s">
        <v>210</v>
      </c>
      <c r="C149" s="115" t="s">
        <v>585</v>
      </c>
      <c r="D149" s="115" t="s">
        <v>586</v>
      </c>
      <c r="E149" s="115"/>
      <c r="F149" s="115" t="s">
        <v>587</v>
      </c>
      <c r="G149" s="115"/>
      <c r="H149" s="115"/>
      <c r="I149" s="115"/>
      <c r="J149" s="115"/>
      <c r="K149" s="115"/>
      <c r="L149" s="115" t="s">
        <v>119</v>
      </c>
      <c r="M149" s="115"/>
      <c r="N149" s="115"/>
      <c r="O149" s="115" t="s">
        <v>59</v>
      </c>
      <c r="P149" s="115" t="s">
        <v>60</v>
      </c>
      <c r="Q149" s="115" t="s">
        <v>61</v>
      </c>
      <c r="R149" s="115"/>
      <c r="S149" s="115"/>
      <c r="T149" s="115" t="s">
        <v>136</v>
      </c>
      <c r="U149" s="115" t="s">
        <v>120</v>
      </c>
      <c r="V149" s="105" t="s">
        <v>2396</v>
      </c>
      <c r="W149" s="105" t="s">
        <v>2257</v>
      </c>
    </row>
    <row r="150" spans="1:23" s="62" customFormat="1" ht="13.95" customHeight="1" x14ac:dyDescent="0.3">
      <c r="A150" s="184"/>
      <c r="B150" s="115" t="s">
        <v>101</v>
      </c>
      <c r="C150" s="115" t="s">
        <v>555</v>
      </c>
      <c r="D150" s="115" t="s">
        <v>556</v>
      </c>
      <c r="E150" s="115"/>
      <c r="F150" s="115" t="s">
        <v>557</v>
      </c>
      <c r="G150" s="115"/>
      <c r="H150" s="115"/>
      <c r="I150" s="115"/>
      <c r="J150" s="115"/>
      <c r="K150" s="115"/>
      <c r="L150" s="115"/>
      <c r="M150" s="115"/>
      <c r="N150" s="115"/>
      <c r="O150" s="115"/>
      <c r="P150" s="115" t="s">
        <v>113</v>
      </c>
      <c r="Q150" s="115" t="s">
        <v>113</v>
      </c>
      <c r="R150" s="115"/>
      <c r="S150" s="115"/>
      <c r="T150" s="115"/>
      <c r="U150" s="115"/>
      <c r="V150" s="115"/>
      <c r="W150" s="115"/>
    </row>
    <row r="151" spans="1:23" s="62" customFormat="1" ht="72" x14ac:dyDescent="0.3">
      <c r="A151" s="187" t="s">
        <v>588</v>
      </c>
      <c r="B151" s="115" t="s">
        <v>43</v>
      </c>
      <c r="C151" s="115" t="s">
        <v>589</v>
      </c>
      <c r="D151" s="115" t="s">
        <v>588</v>
      </c>
      <c r="E151" s="115"/>
      <c r="F151" s="115" t="s">
        <v>588</v>
      </c>
      <c r="G151" s="115"/>
      <c r="H151" s="115"/>
      <c r="I151" s="115"/>
      <c r="J151" s="115"/>
      <c r="K151" s="115"/>
      <c r="L151" s="115" t="s">
        <v>119</v>
      </c>
      <c r="M151" s="115"/>
      <c r="N151" s="115"/>
      <c r="O151" s="115"/>
      <c r="P151" s="115" t="s">
        <v>113</v>
      </c>
      <c r="Q151" s="115" t="s">
        <v>113</v>
      </c>
      <c r="R151" s="115"/>
      <c r="S151" s="115"/>
      <c r="T151" s="115"/>
      <c r="U151" s="115" t="s">
        <v>329</v>
      </c>
      <c r="V151" s="105" t="s">
        <v>2397</v>
      </c>
      <c r="W151" s="105" t="s">
        <v>2260</v>
      </c>
    </row>
    <row r="152" spans="1:23" s="60" customFormat="1" ht="57.6" x14ac:dyDescent="0.3">
      <c r="A152" s="187"/>
      <c r="B152" s="115" t="s">
        <v>210</v>
      </c>
      <c r="C152" s="115" t="s">
        <v>590</v>
      </c>
      <c r="D152" s="115" t="s">
        <v>591</v>
      </c>
      <c r="E152" s="115"/>
      <c r="F152" s="115" t="s">
        <v>592</v>
      </c>
      <c r="G152" s="115"/>
      <c r="H152" s="115"/>
      <c r="I152" s="115"/>
      <c r="J152" s="115"/>
      <c r="K152" s="115"/>
      <c r="L152" s="115" t="s">
        <v>119</v>
      </c>
      <c r="M152" s="115"/>
      <c r="N152" s="115"/>
      <c r="O152" s="115" t="s">
        <v>59</v>
      </c>
      <c r="P152" s="115" t="s">
        <v>60</v>
      </c>
      <c r="Q152" s="115" t="s">
        <v>61</v>
      </c>
      <c r="R152" s="115"/>
      <c r="S152" s="115"/>
      <c r="T152" s="115" t="s">
        <v>136</v>
      </c>
      <c r="U152" s="115" t="s">
        <v>120</v>
      </c>
      <c r="V152" s="105" t="s">
        <v>2396</v>
      </c>
      <c r="W152" s="105" t="s">
        <v>2257</v>
      </c>
    </row>
    <row r="153" spans="1:23" s="62" customFormat="1" ht="13.95" customHeight="1" x14ac:dyDescent="0.3">
      <c r="A153" s="187"/>
      <c r="B153" s="115" t="s">
        <v>101</v>
      </c>
      <c r="C153" s="115" t="s">
        <v>589</v>
      </c>
      <c r="D153" s="115" t="s">
        <v>588</v>
      </c>
      <c r="E153" s="115"/>
      <c r="F153" s="115" t="s">
        <v>588</v>
      </c>
      <c r="G153" s="115"/>
      <c r="H153" s="115"/>
      <c r="I153" s="115"/>
      <c r="J153" s="115"/>
      <c r="K153" s="115"/>
      <c r="L153" s="115"/>
      <c r="M153" s="115"/>
      <c r="N153" s="115"/>
      <c r="O153" s="115"/>
      <c r="P153" s="115" t="s">
        <v>113</v>
      </c>
      <c r="Q153" s="115" t="s">
        <v>113</v>
      </c>
      <c r="R153" s="115"/>
      <c r="S153" s="115"/>
      <c r="T153" s="115"/>
      <c r="U153" s="115"/>
      <c r="V153" s="115"/>
      <c r="W153" s="115"/>
    </row>
    <row r="154" spans="1:23" s="62" customFormat="1" ht="72" x14ac:dyDescent="0.3">
      <c r="A154" s="187" t="s">
        <v>593</v>
      </c>
      <c r="B154" s="115" t="s">
        <v>43</v>
      </c>
      <c r="C154" s="115" t="s">
        <v>594</v>
      </c>
      <c r="D154" s="115" t="s">
        <v>595</v>
      </c>
      <c r="E154" s="115"/>
      <c r="F154" s="115" t="s">
        <v>596</v>
      </c>
      <c r="G154" s="115"/>
      <c r="H154" s="115"/>
      <c r="I154" s="115"/>
      <c r="J154" s="115"/>
      <c r="K154" s="115"/>
      <c r="L154" s="115" t="s">
        <v>119</v>
      </c>
      <c r="M154" s="115"/>
      <c r="N154" s="115"/>
      <c r="O154" s="115"/>
      <c r="P154" s="115"/>
      <c r="Q154" s="115"/>
      <c r="R154" s="115"/>
      <c r="S154" s="115"/>
      <c r="T154" s="115"/>
      <c r="U154" s="115" t="s">
        <v>329</v>
      </c>
      <c r="V154" s="105" t="s">
        <v>2397</v>
      </c>
      <c r="W154" s="105" t="s">
        <v>2260</v>
      </c>
    </row>
    <row r="155" spans="1:23" s="68" customFormat="1" ht="43.2" x14ac:dyDescent="0.3">
      <c r="A155" s="187"/>
      <c r="B155" s="115" t="s">
        <v>8</v>
      </c>
      <c r="C155" s="115" t="s">
        <v>597</v>
      </c>
      <c r="D155" s="115" t="s">
        <v>595</v>
      </c>
      <c r="E155" s="115"/>
      <c r="F155" s="115" t="s">
        <v>596</v>
      </c>
      <c r="G155" s="115"/>
      <c r="H155" s="115"/>
      <c r="I155" s="115"/>
      <c r="J155" s="115"/>
      <c r="K155" s="115"/>
      <c r="L155" s="115" t="s">
        <v>119</v>
      </c>
      <c r="M155" s="115"/>
      <c r="N155" s="115"/>
      <c r="O155" s="115"/>
      <c r="P155" s="115"/>
      <c r="Q155" s="115"/>
      <c r="R155" s="115"/>
      <c r="S155" s="115"/>
      <c r="T155" s="115"/>
      <c r="U155" s="105" t="s">
        <v>2258</v>
      </c>
      <c r="V155" s="105" t="s">
        <v>2261</v>
      </c>
      <c r="W155" s="105" t="s">
        <v>2262</v>
      </c>
    </row>
    <row r="156" spans="1:23" s="58" customFormat="1" ht="43.2" x14ac:dyDescent="0.3">
      <c r="A156" s="187"/>
      <c r="B156" s="115" t="s">
        <v>4</v>
      </c>
      <c r="C156" s="115" t="s">
        <v>598</v>
      </c>
      <c r="D156" s="115" t="s">
        <v>599</v>
      </c>
      <c r="E156" s="115"/>
      <c r="F156" s="115" t="s">
        <v>600</v>
      </c>
      <c r="G156" s="115"/>
      <c r="H156" s="115" t="s">
        <v>601</v>
      </c>
      <c r="I156" s="115" t="s">
        <v>602</v>
      </c>
      <c r="J156" s="115" t="s">
        <v>603</v>
      </c>
      <c r="K156" s="115"/>
      <c r="L156" s="115" t="s">
        <v>604</v>
      </c>
      <c r="M156" s="115"/>
      <c r="N156" s="115"/>
      <c r="O156" s="115" t="s">
        <v>59</v>
      </c>
      <c r="P156" s="115" t="s">
        <v>60</v>
      </c>
      <c r="Q156" s="115" t="s">
        <v>61</v>
      </c>
      <c r="R156" s="115"/>
      <c r="S156" s="115"/>
      <c r="T156" s="105" t="s">
        <v>136</v>
      </c>
      <c r="U156" s="115" t="s">
        <v>120</v>
      </c>
      <c r="V156" s="105" t="s">
        <v>2399</v>
      </c>
      <c r="W156" s="105" t="s">
        <v>2400</v>
      </c>
    </row>
    <row r="157" spans="1:23" s="58" customFormat="1" ht="43.2" x14ac:dyDescent="0.3">
      <c r="A157" s="187"/>
      <c r="B157" s="115" t="s">
        <v>4</v>
      </c>
      <c r="C157" s="115" t="s">
        <v>605</v>
      </c>
      <c r="D157" s="115" t="s">
        <v>606</v>
      </c>
      <c r="E157" s="115"/>
      <c r="F157" s="115" t="s">
        <v>607</v>
      </c>
      <c r="G157" s="115"/>
      <c r="H157" s="115" t="s">
        <v>608</v>
      </c>
      <c r="I157" s="115" t="s">
        <v>602</v>
      </c>
      <c r="J157" s="115" t="s">
        <v>603</v>
      </c>
      <c r="K157" s="115"/>
      <c r="L157" s="115" t="s">
        <v>119</v>
      </c>
      <c r="M157" s="115"/>
      <c r="N157" s="115"/>
      <c r="O157" s="115" t="s">
        <v>59</v>
      </c>
      <c r="P157" s="115" t="s">
        <v>60</v>
      </c>
      <c r="Q157" s="115" t="s">
        <v>61</v>
      </c>
      <c r="R157" s="115"/>
      <c r="S157" s="115"/>
      <c r="T157" s="105" t="s">
        <v>136</v>
      </c>
      <c r="U157" s="115" t="s">
        <v>120</v>
      </c>
      <c r="V157" s="105" t="s">
        <v>2396</v>
      </c>
      <c r="W157" s="105" t="s">
        <v>2257</v>
      </c>
    </row>
    <row r="158" spans="1:23" s="58" customFormat="1" ht="43.2" x14ac:dyDescent="0.3">
      <c r="A158" s="187"/>
      <c r="B158" s="115" t="s">
        <v>609</v>
      </c>
      <c r="C158" s="115" t="s">
        <v>610</v>
      </c>
      <c r="D158" s="115" t="s">
        <v>611</v>
      </c>
      <c r="E158" s="115" t="s">
        <v>612</v>
      </c>
      <c r="F158" s="115" t="s">
        <v>613</v>
      </c>
      <c r="G158" s="115" t="s">
        <v>614</v>
      </c>
      <c r="H158" s="115"/>
      <c r="I158" s="115"/>
      <c r="J158" s="115"/>
      <c r="K158" s="115"/>
      <c r="L158" s="115" t="s">
        <v>119</v>
      </c>
      <c r="M158" s="115"/>
      <c r="N158" s="115"/>
      <c r="O158" s="115" t="s">
        <v>59</v>
      </c>
      <c r="P158" s="115" t="s">
        <v>60</v>
      </c>
      <c r="Q158" s="115" t="s">
        <v>61</v>
      </c>
      <c r="R158" s="115"/>
      <c r="S158" s="115"/>
      <c r="T158" s="115" t="s">
        <v>136</v>
      </c>
      <c r="U158" s="115" t="s">
        <v>120</v>
      </c>
      <c r="V158" s="105" t="s">
        <v>2396</v>
      </c>
      <c r="W158" s="105" t="s">
        <v>2257</v>
      </c>
    </row>
    <row r="159" spans="1:23" s="58" customFormat="1" ht="14.55" customHeight="1" x14ac:dyDescent="0.3">
      <c r="A159" s="187"/>
      <c r="B159" s="115" t="s">
        <v>3</v>
      </c>
      <c r="C159" s="115" t="s">
        <v>615</v>
      </c>
      <c r="D159" s="115" t="s">
        <v>616</v>
      </c>
      <c r="E159" s="115"/>
      <c r="F159" s="115" t="s">
        <v>617</v>
      </c>
      <c r="G159" s="115"/>
      <c r="H159" s="115"/>
      <c r="I159" s="115"/>
      <c r="J159" s="115"/>
      <c r="K159" s="115"/>
      <c r="L159" s="115" t="s">
        <v>618</v>
      </c>
      <c r="M159" s="115"/>
      <c r="N159" s="115"/>
      <c r="O159" s="115"/>
      <c r="P159" s="115"/>
      <c r="Q159" s="115"/>
      <c r="R159" s="115"/>
      <c r="S159" s="115"/>
      <c r="T159" s="115"/>
      <c r="U159" s="115" t="s">
        <v>120</v>
      </c>
      <c r="V159" s="105"/>
      <c r="W159" s="105"/>
    </row>
    <row r="160" spans="1:23" s="58" customFormat="1" ht="43.2" x14ac:dyDescent="0.3">
      <c r="A160" s="187"/>
      <c r="B160" s="115" t="s">
        <v>619</v>
      </c>
      <c r="C160" s="115" t="s">
        <v>620</v>
      </c>
      <c r="D160" s="115" t="s">
        <v>621</v>
      </c>
      <c r="E160" s="115" t="s">
        <v>612</v>
      </c>
      <c r="F160" s="115" t="s">
        <v>622</v>
      </c>
      <c r="G160" s="115" t="s">
        <v>614</v>
      </c>
      <c r="H160" s="115"/>
      <c r="I160" s="115"/>
      <c r="J160" s="115"/>
      <c r="K160" s="115"/>
      <c r="L160" s="115" t="s">
        <v>119</v>
      </c>
      <c r="M160" s="115"/>
      <c r="N160" s="115"/>
      <c r="O160" s="115" t="s">
        <v>59</v>
      </c>
      <c r="P160" s="115" t="s">
        <v>60</v>
      </c>
      <c r="Q160" s="115" t="s">
        <v>61</v>
      </c>
      <c r="R160" s="115"/>
      <c r="S160" s="115"/>
      <c r="T160" s="115" t="s">
        <v>136</v>
      </c>
      <c r="U160" s="115" t="s">
        <v>120</v>
      </c>
      <c r="V160" s="105" t="s">
        <v>2396</v>
      </c>
      <c r="W160" s="105" t="s">
        <v>2257</v>
      </c>
    </row>
    <row r="161" spans="1:521" s="58" customFormat="1" ht="42" customHeight="1" x14ac:dyDescent="0.3">
      <c r="A161" s="187"/>
      <c r="B161" s="115" t="s">
        <v>3</v>
      </c>
      <c r="C161" s="115" t="s">
        <v>623</v>
      </c>
      <c r="D161" s="115" t="s">
        <v>624</v>
      </c>
      <c r="E161" s="115"/>
      <c r="F161" s="115" t="s">
        <v>625</v>
      </c>
      <c r="G161" s="115"/>
      <c r="H161" s="115"/>
      <c r="I161" s="115"/>
      <c r="J161" s="115"/>
      <c r="K161" s="115"/>
      <c r="L161" s="115" t="s">
        <v>626</v>
      </c>
      <c r="M161" s="115"/>
      <c r="N161" s="115"/>
      <c r="O161" s="115"/>
      <c r="P161" s="115"/>
      <c r="Q161" s="115"/>
      <c r="R161" s="115"/>
      <c r="S161" s="115"/>
      <c r="T161" s="115"/>
      <c r="U161" s="115" t="s">
        <v>120</v>
      </c>
      <c r="V161" s="105"/>
      <c r="W161" s="105"/>
    </row>
    <row r="162" spans="1:521" s="58" customFormat="1" ht="28.05" customHeight="1" x14ac:dyDescent="0.3">
      <c r="A162" s="187"/>
      <c r="B162" s="115" t="s">
        <v>101</v>
      </c>
      <c r="C162" s="115" t="s">
        <v>594</v>
      </c>
      <c r="D162" s="115" t="s">
        <v>595</v>
      </c>
      <c r="E162" s="115"/>
      <c r="F162" s="115" t="s">
        <v>596</v>
      </c>
      <c r="G162" s="115"/>
      <c r="H162" s="115"/>
      <c r="I162" s="115"/>
      <c r="J162" s="115"/>
      <c r="K162" s="115"/>
      <c r="L162" s="115"/>
      <c r="M162" s="115"/>
      <c r="N162" s="115"/>
      <c r="O162" s="115"/>
      <c r="P162" s="115"/>
      <c r="Q162" s="115"/>
      <c r="R162" s="115"/>
      <c r="S162" s="115"/>
      <c r="T162" s="115"/>
      <c r="U162" s="115"/>
      <c r="V162" s="115"/>
      <c r="W162" s="115"/>
    </row>
    <row r="163" spans="1:521" s="58" customFormat="1" ht="72" x14ac:dyDescent="0.3">
      <c r="A163" s="184" t="s">
        <v>627</v>
      </c>
      <c r="B163" s="115" t="s">
        <v>43</v>
      </c>
      <c r="C163" s="115" t="s">
        <v>628</v>
      </c>
      <c r="D163" s="115" t="s">
        <v>629</v>
      </c>
      <c r="E163" s="115"/>
      <c r="F163" s="115" t="s">
        <v>630</v>
      </c>
      <c r="G163" s="115"/>
      <c r="H163" s="115"/>
      <c r="I163" s="115"/>
      <c r="J163" s="115"/>
      <c r="K163" s="115"/>
      <c r="L163" s="115" t="s">
        <v>119</v>
      </c>
      <c r="M163" s="115"/>
      <c r="N163" s="115"/>
      <c r="O163" s="115"/>
      <c r="P163" s="115" t="s">
        <v>113</v>
      </c>
      <c r="Q163" s="115" t="s">
        <v>113</v>
      </c>
      <c r="R163" s="115"/>
      <c r="S163" s="115"/>
      <c r="T163" s="115"/>
      <c r="U163" s="115" t="s">
        <v>329</v>
      </c>
      <c r="V163" s="105" t="s">
        <v>2397</v>
      </c>
      <c r="W163" s="105" t="s">
        <v>2260</v>
      </c>
    </row>
    <row r="164" spans="1:521" s="62" customFormat="1" ht="43.2" x14ac:dyDescent="0.3">
      <c r="A164" s="184"/>
      <c r="B164" s="115" t="s">
        <v>8</v>
      </c>
      <c r="C164" s="115" t="s">
        <v>631</v>
      </c>
      <c r="D164" s="115" t="s">
        <v>629</v>
      </c>
      <c r="E164" s="115"/>
      <c r="F164" s="115" t="s">
        <v>630</v>
      </c>
      <c r="G164" s="115"/>
      <c r="H164" s="115"/>
      <c r="I164" s="115"/>
      <c r="J164" s="115"/>
      <c r="K164" s="115"/>
      <c r="L164" s="115" t="s">
        <v>119</v>
      </c>
      <c r="M164" s="115"/>
      <c r="N164" s="115"/>
      <c r="O164" s="115"/>
      <c r="P164" s="115" t="s">
        <v>113</v>
      </c>
      <c r="Q164" s="115" t="s">
        <v>113</v>
      </c>
      <c r="R164" s="115"/>
      <c r="S164" s="115"/>
      <c r="T164" s="115"/>
      <c r="U164" s="105" t="s">
        <v>2258</v>
      </c>
      <c r="V164" s="105" t="s">
        <v>2261</v>
      </c>
      <c r="W164" s="105" t="s">
        <v>2262</v>
      </c>
    </row>
    <row r="165" spans="1:521" s="62" customFormat="1" ht="43.2" x14ac:dyDescent="0.3">
      <c r="A165" s="184"/>
      <c r="B165" s="115" t="s">
        <v>4</v>
      </c>
      <c r="C165" s="115" t="s">
        <v>632</v>
      </c>
      <c r="D165" s="115" t="s">
        <v>633</v>
      </c>
      <c r="E165" s="115" t="s">
        <v>634</v>
      </c>
      <c r="F165" s="115" t="s">
        <v>635</v>
      </c>
      <c r="G165" s="115" t="s">
        <v>636</v>
      </c>
      <c r="H165" s="115" t="s">
        <v>608</v>
      </c>
      <c r="I165" s="115" t="s">
        <v>602</v>
      </c>
      <c r="J165" s="115" t="s">
        <v>603</v>
      </c>
      <c r="K165" s="115"/>
      <c r="L165" s="115" t="s">
        <v>119</v>
      </c>
      <c r="M165" s="115"/>
      <c r="N165" s="115"/>
      <c r="O165" s="115" t="s">
        <v>59</v>
      </c>
      <c r="P165" s="115" t="s">
        <v>60</v>
      </c>
      <c r="Q165" s="115" t="s">
        <v>61</v>
      </c>
      <c r="R165" s="115"/>
      <c r="S165" s="115"/>
      <c r="T165" s="105" t="s">
        <v>136</v>
      </c>
      <c r="U165" s="115" t="s">
        <v>120</v>
      </c>
      <c r="V165" s="105" t="s">
        <v>2396</v>
      </c>
      <c r="W165" s="105" t="s">
        <v>2257</v>
      </c>
    </row>
    <row r="166" spans="1:521" s="62" customFormat="1" ht="43.2" x14ac:dyDescent="0.3">
      <c r="A166" s="184"/>
      <c r="B166" s="115" t="s">
        <v>8</v>
      </c>
      <c r="C166" s="115" t="s">
        <v>637</v>
      </c>
      <c r="D166" s="115" t="s">
        <v>638</v>
      </c>
      <c r="E166" s="115"/>
      <c r="F166" s="115" t="s">
        <v>639</v>
      </c>
      <c r="G166" s="115"/>
      <c r="H166" s="115"/>
      <c r="I166" s="115"/>
      <c r="J166" s="115"/>
      <c r="K166" s="115"/>
      <c r="L166" s="115" t="s">
        <v>640</v>
      </c>
      <c r="M166" s="115"/>
      <c r="N166" s="115"/>
      <c r="O166" s="115"/>
      <c r="P166" s="115"/>
      <c r="Q166" s="115"/>
      <c r="R166" s="115"/>
      <c r="S166" s="115"/>
      <c r="T166" s="115"/>
      <c r="U166" s="105" t="s">
        <v>2258</v>
      </c>
      <c r="V166" s="105" t="s">
        <v>2261</v>
      </c>
      <c r="W166" s="105" t="s">
        <v>2262</v>
      </c>
    </row>
    <row r="167" spans="1:521" s="62" customFormat="1" ht="43.2" x14ac:dyDescent="0.3">
      <c r="A167" s="184"/>
      <c r="B167" s="115" t="s">
        <v>210</v>
      </c>
      <c r="C167" s="115" t="s">
        <v>641</v>
      </c>
      <c r="D167" s="115" t="s">
        <v>642</v>
      </c>
      <c r="E167" s="115"/>
      <c r="F167" s="115" t="s">
        <v>643</v>
      </c>
      <c r="G167" s="115"/>
      <c r="H167" s="115"/>
      <c r="I167" s="115"/>
      <c r="J167" s="115"/>
      <c r="K167" s="115"/>
      <c r="L167" s="115" t="s">
        <v>640</v>
      </c>
      <c r="M167" s="115"/>
      <c r="N167" s="115"/>
      <c r="O167" s="115" t="s">
        <v>59</v>
      </c>
      <c r="P167" s="115" t="s">
        <v>60</v>
      </c>
      <c r="Q167" s="115" t="s">
        <v>61</v>
      </c>
      <c r="R167" s="115"/>
      <c r="S167" s="115"/>
      <c r="T167" s="115" t="s">
        <v>136</v>
      </c>
      <c r="U167" s="115" t="s">
        <v>120</v>
      </c>
      <c r="V167" s="105" t="s">
        <v>2399</v>
      </c>
      <c r="W167" s="105" t="s">
        <v>2400</v>
      </c>
    </row>
    <row r="168" spans="1:521" s="62" customFormat="1" ht="72" x14ac:dyDescent="0.3">
      <c r="A168" s="184"/>
      <c r="B168" s="115" t="s">
        <v>43</v>
      </c>
      <c r="C168" s="115" t="s">
        <v>644</v>
      </c>
      <c r="D168" s="115"/>
      <c r="E168" s="115"/>
      <c r="F168" s="115"/>
      <c r="G168" s="115"/>
      <c r="H168" s="115"/>
      <c r="I168" s="115"/>
      <c r="J168" s="115"/>
      <c r="K168" s="115"/>
      <c r="L168" s="115" t="s">
        <v>645</v>
      </c>
      <c r="M168" s="115"/>
      <c r="N168" s="115"/>
      <c r="O168" s="115"/>
      <c r="P168" s="115"/>
      <c r="Q168" s="115"/>
      <c r="R168" s="115"/>
      <c r="S168" s="115"/>
      <c r="T168" s="115"/>
      <c r="U168" s="115" t="s">
        <v>329</v>
      </c>
      <c r="V168" s="105" t="s">
        <v>2397</v>
      </c>
      <c r="W168" s="105" t="s">
        <v>2260</v>
      </c>
    </row>
    <row r="169" spans="1:521" s="62" customFormat="1" ht="43.2" x14ac:dyDescent="0.3">
      <c r="A169" s="184"/>
      <c r="B169" s="115" t="s">
        <v>646</v>
      </c>
      <c r="C169" s="115" t="s">
        <v>647</v>
      </c>
      <c r="D169" s="115" t="s">
        <v>648</v>
      </c>
      <c r="E169" s="115" t="s">
        <v>649</v>
      </c>
      <c r="F169" s="115" t="s">
        <v>650</v>
      </c>
      <c r="G169" s="115" t="s">
        <v>651</v>
      </c>
      <c r="H169" s="115"/>
      <c r="I169" s="115"/>
      <c r="J169" s="115"/>
      <c r="K169" s="115"/>
      <c r="L169" s="115" t="s">
        <v>640</v>
      </c>
      <c r="M169" s="115"/>
      <c r="N169" s="115"/>
      <c r="O169" s="115" t="s">
        <v>59</v>
      </c>
      <c r="P169" s="115" t="s">
        <v>60</v>
      </c>
      <c r="Q169" s="115" t="s">
        <v>61</v>
      </c>
      <c r="R169" s="115"/>
      <c r="S169" s="115"/>
      <c r="T169" s="115" t="s">
        <v>136</v>
      </c>
      <c r="U169" s="115" t="s">
        <v>120</v>
      </c>
      <c r="V169" s="105" t="s">
        <v>2399</v>
      </c>
      <c r="W169" s="105" t="s">
        <v>2400</v>
      </c>
    </row>
    <row r="170" spans="1:521" s="62" customFormat="1" ht="43.2" x14ac:dyDescent="0.3">
      <c r="A170" s="184"/>
      <c r="B170" s="115" t="s">
        <v>652</v>
      </c>
      <c r="C170" s="115" t="s">
        <v>653</v>
      </c>
      <c r="D170" s="115" t="s">
        <v>654</v>
      </c>
      <c r="E170" s="115"/>
      <c r="F170" s="115" t="s">
        <v>655</v>
      </c>
      <c r="G170" s="115"/>
      <c r="H170" s="115"/>
      <c r="I170" s="115"/>
      <c r="J170" s="115"/>
      <c r="K170" s="115"/>
      <c r="L170" s="115" t="s">
        <v>640</v>
      </c>
      <c r="M170" s="115"/>
      <c r="N170" s="115"/>
      <c r="O170" s="115" t="s">
        <v>59</v>
      </c>
      <c r="P170" s="115" t="s">
        <v>60</v>
      </c>
      <c r="Q170" s="115" t="s">
        <v>61</v>
      </c>
      <c r="R170" s="115"/>
      <c r="S170" s="115"/>
      <c r="T170" s="115" t="s">
        <v>136</v>
      </c>
      <c r="U170" s="115" t="s">
        <v>120</v>
      </c>
      <c r="V170" s="105" t="s">
        <v>2399</v>
      </c>
      <c r="W170" s="105" t="s">
        <v>2400</v>
      </c>
    </row>
    <row r="171" spans="1:521" s="62" customFormat="1" ht="43.2" x14ac:dyDescent="0.3">
      <c r="A171" s="184"/>
      <c r="B171" s="115" t="s">
        <v>656</v>
      </c>
      <c r="C171" s="115" t="s">
        <v>657</v>
      </c>
      <c r="D171" s="115" t="s">
        <v>658</v>
      </c>
      <c r="E171" s="115"/>
      <c r="F171" s="115" t="s">
        <v>659</v>
      </c>
      <c r="G171" s="115"/>
      <c r="H171" s="115"/>
      <c r="I171" s="115"/>
      <c r="J171" s="115"/>
      <c r="K171" s="115"/>
      <c r="L171" s="115" t="s">
        <v>640</v>
      </c>
      <c r="M171" s="115"/>
      <c r="N171" s="115"/>
      <c r="O171" s="115" t="s">
        <v>59</v>
      </c>
      <c r="P171" s="115" t="s">
        <v>60</v>
      </c>
      <c r="Q171" s="115" t="s">
        <v>61</v>
      </c>
      <c r="R171" s="115"/>
      <c r="S171" s="115"/>
      <c r="T171" s="115" t="s">
        <v>136</v>
      </c>
      <c r="U171" s="115" t="s">
        <v>120</v>
      </c>
      <c r="V171" s="105" t="s">
        <v>2399</v>
      </c>
      <c r="W171" s="105" t="s">
        <v>2400</v>
      </c>
    </row>
    <row r="172" spans="1:521" s="62" customFormat="1" ht="43.2" x14ac:dyDescent="0.3">
      <c r="A172" s="184"/>
      <c r="B172" s="115" t="s">
        <v>132</v>
      </c>
      <c r="C172" s="115" t="s">
        <v>660</v>
      </c>
      <c r="D172" s="115" t="s">
        <v>661</v>
      </c>
      <c r="E172" s="115"/>
      <c r="F172" s="115" t="s">
        <v>662</v>
      </c>
      <c r="G172" s="115"/>
      <c r="H172" s="115"/>
      <c r="I172" s="115"/>
      <c r="J172" s="115"/>
      <c r="K172" s="115"/>
      <c r="L172" s="115" t="s">
        <v>640</v>
      </c>
      <c r="M172" s="115"/>
      <c r="N172" s="115"/>
      <c r="O172" s="115" t="s">
        <v>59</v>
      </c>
      <c r="P172" s="115" t="s">
        <v>60</v>
      </c>
      <c r="Q172" s="115" t="s">
        <v>61</v>
      </c>
      <c r="R172" s="115"/>
      <c r="S172" s="115"/>
      <c r="T172" s="115" t="s">
        <v>136</v>
      </c>
      <c r="U172" s="115" t="s">
        <v>120</v>
      </c>
      <c r="V172" s="105" t="s">
        <v>2399</v>
      </c>
      <c r="W172" s="105" t="s">
        <v>2400</v>
      </c>
    </row>
    <row r="173" spans="1:521" s="62" customFormat="1" ht="43.2" x14ac:dyDescent="0.3">
      <c r="A173" s="184"/>
      <c r="B173" s="115" t="s">
        <v>663</v>
      </c>
      <c r="C173" s="115" t="s">
        <v>664</v>
      </c>
      <c r="D173" s="115" t="s">
        <v>665</v>
      </c>
      <c r="E173" s="115"/>
      <c r="F173" s="115" t="s">
        <v>666</v>
      </c>
      <c r="G173" s="115"/>
      <c r="H173" s="115"/>
      <c r="I173" s="115"/>
      <c r="J173" s="115"/>
      <c r="K173" s="115"/>
      <c r="L173" s="115" t="s">
        <v>640</v>
      </c>
      <c r="M173" s="115"/>
      <c r="N173" s="115"/>
      <c r="O173" s="115" t="s">
        <v>59</v>
      </c>
      <c r="P173" s="115" t="s">
        <v>60</v>
      </c>
      <c r="Q173" s="115" t="s">
        <v>61</v>
      </c>
      <c r="R173" s="115"/>
      <c r="S173" s="115"/>
      <c r="T173" s="115" t="s">
        <v>136</v>
      </c>
      <c r="U173" s="115" t="s">
        <v>120</v>
      </c>
      <c r="V173" s="105" t="s">
        <v>2399</v>
      </c>
      <c r="W173" s="105" t="s">
        <v>2400</v>
      </c>
    </row>
    <row r="174" spans="1:521" s="62" customFormat="1" ht="43.2" x14ac:dyDescent="0.3">
      <c r="A174" s="184"/>
      <c r="B174" s="115" t="s">
        <v>667</v>
      </c>
      <c r="C174" s="115" t="s">
        <v>668</v>
      </c>
      <c r="D174" s="115" t="s">
        <v>669</v>
      </c>
      <c r="E174" s="115" t="s">
        <v>649</v>
      </c>
      <c r="F174" s="115" t="s">
        <v>670</v>
      </c>
      <c r="G174" s="115" t="s">
        <v>651</v>
      </c>
      <c r="H174" s="115"/>
      <c r="I174" s="115"/>
      <c r="J174" s="115"/>
      <c r="K174" s="115"/>
      <c r="L174" s="115" t="s">
        <v>640</v>
      </c>
      <c r="M174" s="115"/>
      <c r="N174" s="115"/>
      <c r="O174" s="115" t="s">
        <v>59</v>
      </c>
      <c r="P174" s="115" t="s">
        <v>60</v>
      </c>
      <c r="Q174" s="115" t="s">
        <v>61</v>
      </c>
      <c r="R174" s="115"/>
      <c r="S174" s="115"/>
      <c r="T174" s="115" t="s">
        <v>136</v>
      </c>
      <c r="U174" s="115" t="s">
        <v>120</v>
      </c>
      <c r="V174" s="105" t="s">
        <v>2399</v>
      </c>
      <c r="W174" s="105" t="s">
        <v>2400</v>
      </c>
    </row>
    <row r="175" spans="1:521" s="73" customFormat="1" ht="13.95" customHeight="1" x14ac:dyDescent="0.3">
      <c r="A175" s="184"/>
      <c r="B175" s="115" t="s">
        <v>101</v>
      </c>
      <c r="C175" s="115" t="s">
        <v>644</v>
      </c>
      <c r="D175" s="115"/>
      <c r="E175" s="115"/>
      <c r="F175" s="115"/>
      <c r="G175" s="115"/>
      <c r="H175" s="115"/>
      <c r="I175" s="115"/>
      <c r="J175" s="115"/>
      <c r="K175" s="115"/>
      <c r="L175" s="115"/>
      <c r="M175" s="115"/>
      <c r="N175" s="115"/>
      <c r="O175" s="61"/>
      <c r="P175" s="61"/>
      <c r="Q175" s="61"/>
      <c r="R175" s="115"/>
      <c r="S175" s="115"/>
      <c r="T175" s="115"/>
      <c r="U175" s="115"/>
      <c r="V175" s="61"/>
      <c r="W175" s="115"/>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c r="BE175" s="62"/>
      <c r="BF175" s="62"/>
      <c r="BG175" s="62"/>
      <c r="BH175" s="62"/>
      <c r="BI175" s="62"/>
      <c r="BJ175" s="62"/>
      <c r="BK175" s="62"/>
      <c r="BL175" s="62"/>
      <c r="BM175" s="62"/>
      <c r="BN175" s="62"/>
      <c r="BO175" s="62"/>
      <c r="BP175" s="62"/>
      <c r="BQ175" s="62"/>
      <c r="BR175" s="62"/>
      <c r="BS175" s="62"/>
      <c r="BT175" s="62"/>
      <c r="BU175" s="62"/>
      <c r="BV175" s="62"/>
      <c r="BW175" s="62"/>
      <c r="BX175" s="62"/>
      <c r="BY175" s="62"/>
      <c r="BZ175" s="62"/>
      <c r="CA175" s="62"/>
      <c r="CB175" s="62"/>
      <c r="CC175" s="62"/>
      <c r="CD175" s="62"/>
      <c r="CE175" s="62"/>
      <c r="CF175" s="62"/>
      <c r="CG175" s="62"/>
      <c r="CH175" s="62"/>
      <c r="CI175" s="62"/>
      <c r="CJ175" s="62"/>
      <c r="CK175" s="62"/>
      <c r="CL175" s="62"/>
      <c r="CM175" s="62"/>
      <c r="CN175" s="62"/>
      <c r="CO175" s="62"/>
      <c r="CP175" s="62"/>
      <c r="CQ175" s="62"/>
      <c r="CR175" s="62"/>
      <c r="CS175" s="62"/>
      <c r="CT175" s="62"/>
      <c r="CU175" s="62"/>
      <c r="CV175" s="62"/>
      <c r="CW175" s="62"/>
      <c r="CX175" s="62"/>
      <c r="CY175" s="62"/>
      <c r="CZ175" s="62"/>
      <c r="DA175" s="62"/>
      <c r="DB175" s="62"/>
      <c r="DC175" s="62"/>
      <c r="DD175" s="62"/>
      <c r="DE175" s="62"/>
      <c r="DF175" s="62"/>
      <c r="DG175" s="62"/>
      <c r="DH175" s="62"/>
      <c r="DI175" s="62"/>
      <c r="DJ175" s="62"/>
      <c r="DK175" s="62"/>
      <c r="DL175" s="62"/>
      <c r="DM175" s="62"/>
      <c r="DN175" s="62"/>
      <c r="DO175" s="62"/>
      <c r="DP175" s="62"/>
      <c r="DQ175" s="62"/>
      <c r="DR175" s="62"/>
      <c r="DS175" s="62"/>
      <c r="DT175" s="62"/>
      <c r="DU175" s="62"/>
      <c r="DV175" s="62"/>
      <c r="DW175" s="62"/>
      <c r="DX175" s="62"/>
      <c r="DY175" s="62"/>
      <c r="DZ175" s="62"/>
      <c r="EA175" s="62"/>
      <c r="EB175" s="62"/>
      <c r="EC175" s="62"/>
      <c r="ED175" s="62"/>
      <c r="EE175" s="62"/>
      <c r="EF175" s="62"/>
      <c r="EG175" s="62"/>
      <c r="EH175" s="62"/>
      <c r="EI175" s="62"/>
      <c r="EJ175" s="62"/>
      <c r="EK175" s="62"/>
      <c r="EL175" s="62"/>
      <c r="EM175" s="62"/>
      <c r="EN175" s="62"/>
      <c r="EO175" s="62"/>
      <c r="EP175" s="62"/>
      <c r="EQ175" s="62"/>
      <c r="ER175" s="62"/>
      <c r="ES175" s="62"/>
      <c r="ET175" s="62"/>
      <c r="EU175" s="62"/>
      <c r="EV175" s="62"/>
      <c r="EW175" s="62"/>
      <c r="EX175" s="62"/>
      <c r="EY175" s="62"/>
      <c r="EZ175" s="62"/>
      <c r="FA175" s="62"/>
      <c r="FB175" s="62"/>
      <c r="FC175" s="62"/>
      <c r="FD175" s="62"/>
      <c r="FE175" s="62"/>
      <c r="FF175" s="62"/>
      <c r="FG175" s="62"/>
      <c r="FH175" s="62"/>
      <c r="FI175" s="62"/>
      <c r="FJ175" s="62"/>
      <c r="FK175" s="62"/>
      <c r="FL175" s="62"/>
      <c r="FM175" s="62"/>
      <c r="FN175" s="62"/>
      <c r="FO175" s="62"/>
      <c r="FP175" s="62"/>
      <c r="FQ175" s="62"/>
      <c r="FR175" s="62"/>
      <c r="FS175" s="62"/>
      <c r="FT175" s="62"/>
      <c r="FU175" s="62"/>
      <c r="FV175" s="62"/>
      <c r="FW175" s="62"/>
      <c r="FX175" s="62"/>
      <c r="FY175" s="62"/>
      <c r="FZ175" s="62"/>
      <c r="GA175" s="62"/>
      <c r="GB175" s="62"/>
      <c r="GC175" s="62"/>
      <c r="GD175" s="62"/>
      <c r="GE175" s="62"/>
      <c r="GF175" s="62"/>
      <c r="GG175" s="62"/>
      <c r="GH175" s="62"/>
      <c r="GI175" s="62"/>
      <c r="GJ175" s="62"/>
      <c r="GK175" s="62"/>
      <c r="GL175" s="62"/>
      <c r="GM175" s="62"/>
      <c r="GN175" s="62"/>
      <c r="GO175" s="62"/>
      <c r="GP175" s="62"/>
      <c r="GQ175" s="62"/>
      <c r="GR175" s="62"/>
      <c r="GS175" s="62"/>
      <c r="GT175" s="62"/>
      <c r="GU175" s="62"/>
      <c r="GV175" s="62"/>
      <c r="GW175" s="62"/>
      <c r="GX175" s="62"/>
      <c r="GY175" s="62"/>
      <c r="GZ175" s="62"/>
      <c r="HA175" s="62"/>
      <c r="HB175" s="62"/>
      <c r="HC175" s="62"/>
      <c r="HD175" s="62"/>
      <c r="HE175" s="62"/>
      <c r="HF175" s="62"/>
      <c r="HG175" s="62"/>
      <c r="HH175" s="62"/>
      <c r="HI175" s="62"/>
      <c r="HJ175" s="62"/>
      <c r="HK175" s="62"/>
      <c r="HL175" s="62"/>
      <c r="HM175" s="62"/>
      <c r="HN175" s="62"/>
      <c r="HO175" s="62"/>
      <c r="HP175" s="62"/>
      <c r="HQ175" s="62"/>
      <c r="HR175" s="62"/>
      <c r="HS175" s="62"/>
      <c r="HT175" s="62"/>
      <c r="HU175" s="62"/>
      <c r="HV175" s="62"/>
      <c r="HW175" s="62"/>
      <c r="HX175" s="62"/>
      <c r="HY175" s="62"/>
      <c r="HZ175" s="62"/>
      <c r="IA175" s="62"/>
      <c r="IB175" s="62"/>
      <c r="IC175" s="62"/>
      <c r="ID175" s="62"/>
      <c r="IE175" s="62"/>
      <c r="IF175" s="62"/>
      <c r="IG175" s="62"/>
      <c r="IH175" s="62"/>
      <c r="II175" s="62"/>
      <c r="IJ175" s="62"/>
      <c r="IK175" s="62"/>
      <c r="IL175" s="62"/>
      <c r="IM175" s="62"/>
      <c r="IN175" s="62"/>
      <c r="IO175" s="62"/>
      <c r="IP175" s="62"/>
      <c r="IQ175" s="62"/>
      <c r="IR175" s="62"/>
      <c r="IS175" s="62"/>
      <c r="IT175" s="62"/>
      <c r="IU175" s="62"/>
      <c r="IV175" s="62"/>
      <c r="IW175" s="62"/>
      <c r="IX175" s="62"/>
      <c r="IY175" s="62"/>
      <c r="IZ175" s="62"/>
      <c r="JA175" s="62"/>
      <c r="JB175" s="62"/>
      <c r="JC175" s="62"/>
      <c r="JD175" s="62"/>
      <c r="JE175" s="62"/>
      <c r="JF175" s="62"/>
      <c r="JG175" s="62"/>
      <c r="JH175" s="62"/>
      <c r="JI175" s="62"/>
      <c r="JJ175" s="62"/>
      <c r="JK175" s="62"/>
      <c r="JL175" s="62"/>
      <c r="JM175" s="62"/>
      <c r="JN175" s="62"/>
      <c r="JO175" s="62"/>
      <c r="JP175" s="62"/>
      <c r="JQ175" s="62"/>
      <c r="JR175" s="62"/>
      <c r="JS175" s="62"/>
      <c r="JT175" s="62"/>
      <c r="JU175" s="62"/>
      <c r="JV175" s="62"/>
      <c r="JW175" s="62"/>
      <c r="JX175" s="62"/>
      <c r="JY175" s="62"/>
      <c r="JZ175" s="62"/>
      <c r="KA175" s="62"/>
      <c r="KB175" s="62"/>
      <c r="KC175" s="62"/>
      <c r="KD175" s="62"/>
      <c r="KE175" s="62"/>
      <c r="KF175" s="62"/>
      <c r="KG175" s="62"/>
      <c r="KH175" s="62"/>
      <c r="KI175" s="62"/>
      <c r="KJ175" s="62"/>
      <c r="KK175" s="62"/>
      <c r="KL175" s="62"/>
      <c r="KM175" s="62"/>
      <c r="KN175" s="62"/>
      <c r="KO175" s="62"/>
      <c r="KP175" s="62"/>
      <c r="KQ175" s="62"/>
      <c r="KR175" s="62"/>
      <c r="KS175" s="62"/>
      <c r="KT175" s="62"/>
      <c r="KU175" s="62"/>
      <c r="KV175" s="62"/>
      <c r="KW175" s="62"/>
      <c r="KX175" s="62"/>
      <c r="KY175" s="62"/>
      <c r="KZ175" s="62"/>
      <c r="LA175" s="62"/>
      <c r="LB175" s="62"/>
      <c r="LC175" s="62"/>
      <c r="LD175" s="62"/>
      <c r="LE175" s="62"/>
      <c r="LF175" s="62"/>
      <c r="LG175" s="62"/>
      <c r="LH175" s="62"/>
      <c r="LI175" s="62"/>
      <c r="LJ175" s="62"/>
      <c r="LK175" s="62"/>
      <c r="LL175" s="62"/>
      <c r="LM175" s="62"/>
      <c r="LN175" s="62"/>
      <c r="LO175" s="62"/>
      <c r="LP175" s="62"/>
      <c r="LQ175" s="62"/>
      <c r="LR175" s="62"/>
      <c r="LS175" s="62"/>
      <c r="LT175" s="62"/>
      <c r="LU175" s="62"/>
      <c r="LV175" s="62"/>
      <c r="LW175" s="62"/>
      <c r="LX175" s="62"/>
      <c r="LY175" s="62"/>
      <c r="LZ175" s="62"/>
      <c r="MA175" s="62"/>
      <c r="MB175" s="62"/>
      <c r="MC175" s="62"/>
      <c r="MD175" s="62"/>
      <c r="ME175" s="62"/>
      <c r="MF175" s="62"/>
      <c r="MG175" s="62"/>
      <c r="MH175" s="62"/>
      <c r="MI175" s="62"/>
      <c r="MJ175" s="62"/>
      <c r="MK175" s="62"/>
      <c r="ML175" s="62"/>
      <c r="MM175" s="62"/>
      <c r="MN175" s="62"/>
      <c r="MO175" s="62"/>
      <c r="MP175" s="62"/>
      <c r="MQ175" s="62"/>
      <c r="MR175" s="62"/>
      <c r="MS175" s="62"/>
      <c r="MT175" s="62"/>
      <c r="MU175" s="62"/>
      <c r="MV175" s="62"/>
      <c r="MW175" s="62"/>
      <c r="MX175" s="62"/>
      <c r="MY175" s="62"/>
      <c r="MZ175" s="62"/>
      <c r="NA175" s="62"/>
      <c r="NB175" s="62"/>
      <c r="NC175" s="62"/>
      <c r="ND175" s="62"/>
      <c r="NE175" s="62"/>
      <c r="NF175" s="62"/>
      <c r="NG175" s="62"/>
      <c r="NH175" s="62"/>
      <c r="NI175" s="62"/>
      <c r="NJ175" s="62"/>
      <c r="NK175" s="62"/>
      <c r="NL175" s="62"/>
      <c r="NM175" s="62"/>
      <c r="NN175" s="62"/>
      <c r="NO175" s="62"/>
      <c r="NP175" s="62"/>
      <c r="NQ175" s="62"/>
      <c r="NR175" s="62"/>
      <c r="NS175" s="62"/>
      <c r="NT175" s="62"/>
      <c r="NU175" s="62"/>
      <c r="NV175" s="62"/>
      <c r="NW175" s="62"/>
      <c r="NX175" s="62"/>
      <c r="NY175" s="62"/>
      <c r="NZ175" s="62"/>
      <c r="OA175" s="62"/>
      <c r="OB175" s="62"/>
      <c r="OC175" s="62"/>
      <c r="OD175" s="62"/>
      <c r="OE175" s="62"/>
      <c r="OF175" s="62"/>
      <c r="OG175" s="62"/>
      <c r="OH175" s="62"/>
      <c r="OI175" s="62"/>
      <c r="OJ175" s="62"/>
      <c r="OK175" s="62"/>
      <c r="OL175" s="62"/>
      <c r="OM175" s="62"/>
      <c r="ON175" s="62"/>
      <c r="OO175" s="62"/>
      <c r="OP175" s="62"/>
      <c r="OQ175" s="62"/>
      <c r="OR175" s="62"/>
      <c r="OS175" s="62"/>
      <c r="OT175" s="62"/>
      <c r="OU175" s="62"/>
      <c r="OV175" s="62"/>
      <c r="OW175" s="62"/>
      <c r="OX175" s="62"/>
      <c r="OY175" s="62"/>
      <c r="OZ175" s="62"/>
      <c r="PA175" s="62"/>
      <c r="PB175" s="62"/>
      <c r="PC175" s="62"/>
      <c r="PD175" s="62"/>
      <c r="PE175" s="62"/>
      <c r="PF175" s="62"/>
      <c r="PG175" s="62"/>
      <c r="PH175" s="62"/>
      <c r="PI175" s="62"/>
      <c r="PJ175" s="62"/>
      <c r="PK175" s="62"/>
      <c r="PL175" s="62"/>
      <c r="PM175" s="62"/>
      <c r="PN175" s="62"/>
      <c r="PO175" s="62"/>
      <c r="PP175" s="62"/>
      <c r="PQ175" s="62"/>
      <c r="PR175" s="62"/>
      <c r="PS175" s="62"/>
      <c r="PT175" s="62"/>
      <c r="PU175" s="62"/>
      <c r="PV175" s="62"/>
      <c r="PW175" s="62"/>
      <c r="PX175" s="62"/>
      <c r="PY175" s="62"/>
      <c r="PZ175" s="62"/>
      <c r="QA175" s="62"/>
      <c r="QB175" s="62"/>
      <c r="QC175" s="62"/>
      <c r="QD175" s="62"/>
      <c r="QE175" s="62"/>
      <c r="QF175" s="62"/>
      <c r="QG175" s="62"/>
      <c r="QH175" s="62"/>
      <c r="QI175" s="62"/>
      <c r="QJ175" s="62"/>
      <c r="QK175" s="62"/>
      <c r="QL175" s="62"/>
      <c r="QM175" s="62"/>
      <c r="QN175" s="62"/>
      <c r="QO175" s="62"/>
      <c r="QP175" s="62"/>
      <c r="QQ175" s="62"/>
      <c r="QR175" s="62"/>
      <c r="QS175" s="62"/>
      <c r="QT175" s="62"/>
      <c r="QU175" s="62"/>
      <c r="QV175" s="62"/>
      <c r="QW175" s="62"/>
      <c r="QX175" s="62"/>
      <c r="QY175" s="62"/>
      <c r="QZ175" s="62"/>
      <c r="RA175" s="62"/>
      <c r="RB175" s="62"/>
      <c r="RC175" s="62"/>
      <c r="RD175" s="62"/>
      <c r="RE175" s="62"/>
      <c r="RF175" s="62"/>
      <c r="RG175" s="62"/>
      <c r="RH175" s="62"/>
      <c r="RI175" s="62"/>
      <c r="RJ175" s="62"/>
      <c r="RK175" s="62"/>
      <c r="RL175" s="62"/>
      <c r="RM175" s="62"/>
      <c r="RN175" s="62"/>
      <c r="RO175" s="62"/>
      <c r="RP175" s="62"/>
      <c r="RQ175" s="62"/>
      <c r="RR175" s="62"/>
      <c r="RS175" s="62"/>
      <c r="RT175" s="62"/>
      <c r="RU175" s="62"/>
      <c r="RV175" s="62"/>
      <c r="RW175" s="62"/>
      <c r="RX175" s="62"/>
      <c r="RY175" s="62"/>
      <c r="RZ175" s="62"/>
      <c r="SA175" s="62"/>
      <c r="SB175" s="62"/>
      <c r="SC175" s="62"/>
      <c r="SD175" s="62"/>
      <c r="SE175" s="62"/>
      <c r="SF175" s="62"/>
      <c r="SG175" s="62"/>
      <c r="SH175" s="62"/>
      <c r="SI175" s="62"/>
      <c r="SJ175" s="62"/>
      <c r="SK175" s="62"/>
      <c r="SL175" s="62"/>
      <c r="SM175" s="62"/>
      <c r="SN175" s="62"/>
      <c r="SO175" s="62"/>
      <c r="SP175" s="62"/>
      <c r="SQ175" s="62"/>
      <c r="SR175" s="62"/>
      <c r="SS175" s="62"/>
      <c r="ST175" s="62"/>
      <c r="SU175" s="62"/>
      <c r="SV175" s="62"/>
      <c r="SW175" s="62"/>
      <c r="SX175" s="62"/>
      <c r="SY175" s="62"/>
      <c r="SZ175" s="62"/>
      <c r="TA175" s="62"/>
    </row>
    <row r="176" spans="1:521" s="65" customFormat="1" ht="13.95" customHeight="1" x14ac:dyDescent="0.3">
      <c r="A176" s="184"/>
      <c r="B176" s="115" t="s">
        <v>101</v>
      </c>
      <c r="C176" s="115" t="s">
        <v>628</v>
      </c>
      <c r="D176" s="115" t="s">
        <v>629</v>
      </c>
      <c r="E176" s="115"/>
      <c r="F176" s="115" t="s">
        <v>630</v>
      </c>
      <c r="G176" s="115"/>
      <c r="H176" s="115"/>
      <c r="I176" s="115"/>
      <c r="J176" s="115"/>
      <c r="K176" s="115"/>
      <c r="L176" s="115"/>
      <c r="M176" s="115"/>
      <c r="N176" s="115"/>
      <c r="O176" s="61"/>
      <c r="P176" s="61" t="s">
        <v>113</v>
      </c>
      <c r="Q176" s="61" t="s">
        <v>113</v>
      </c>
      <c r="R176" s="115"/>
      <c r="S176" s="115"/>
      <c r="T176" s="115"/>
      <c r="U176" s="115"/>
      <c r="V176" s="61"/>
      <c r="W176" s="115"/>
      <c r="X176" s="62"/>
      <c r="Y176" s="62"/>
      <c r="Z176" s="62"/>
      <c r="AA176" s="62"/>
      <c r="AB176" s="62"/>
      <c r="AC176" s="62"/>
      <c r="AD176" s="62"/>
      <c r="AE176" s="62"/>
      <c r="AF176" s="62"/>
      <c r="AG176" s="62"/>
      <c r="AH176" s="62"/>
      <c r="AI176" s="62"/>
      <c r="AJ176" s="62"/>
      <c r="AK176" s="62"/>
      <c r="AL176" s="62"/>
      <c r="AM176" s="62"/>
      <c r="AN176" s="62"/>
      <c r="AO176" s="62"/>
      <c r="AP176" s="62"/>
      <c r="AQ176" s="62"/>
      <c r="AR176" s="62"/>
      <c r="AS176" s="62"/>
      <c r="AT176" s="62"/>
      <c r="AU176" s="62"/>
      <c r="AV176" s="62"/>
      <c r="AW176" s="62"/>
      <c r="AX176" s="62"/>
      <c r="AY176" s="62"/>
      <c r="AZ176" s="62"/>
      <c r="BA176" s="62"/>
      <c r="BB176" s="62"/>
      <c r="BC176" s="62"/>
      <c r="BD176" s="62"/>
      <c r="BE176" s="62"/>
      <c r="BF176" s="62"/>
      <c r="BG176" s="62"/>
      <c r="BH176" s="62"/>
      <c r="BI176" s="62"/>
      <c r="BJ176" s="62"/>
      <c r="BK176" s="62"/>
      <c r="BL176" s="62"/>
      <c r="BM176" s="62"/>
      <c r="BN176" s="62"/>
      <c r="BO176" s="62"/>
      <c r="BP176" s="62"/>
      <c r="BQ176" s="62"/>
      <c r="BR176" s="62"/>
      <c r="BS176" s="62"/>
      <c r="BT176" s="62"/>
      <c r="BU176" s="62"/>
      <c r="BV176" s="62"/>
      <c r="BW176" s="62"/>
      <c r="BX176" s="62"/>
      <c r="BY176" s="62"/>
      <c r="BZ176" s="62"/>
      <c r="CA176" s="62"/>
      <c r="CB176" s="62"/>
      <c r="CC176" s="62"/>
      <c r="CD176" s="62"/>
      <c r="CE176" s="62"/>
      <c r="CF176" s="62"/>
      <c r="CG176" s="62"/>
      <c r="CH176" s="62"/>
      <c r="CI176" s="62"/>
      <c r="CJ176" s="62"/>
      <c r="CK176" s="62"/>
      <c r="CL176" s="62"/>
      <c r="CM176" s="62"/>
      <c r="CN176" s="62"/>
      <c r="CO176" s="62"/>
      <c r="CP176" s="62"/>
      <c r="CQ176" s="62"/>
      <c r="CR176" s="62"/>
      <c r="CS176" s="62"/>
      <c r="CT176" s="62"/>
      <c r="CU176" s="62"/>
      <c r="CV176" s="62"/>
      <c r="CW176" s="62"/>
      <c r="CX176" s="62"/>
      <c r="CY176" s="62"/>
      <c r="CZ176" s="62"/>
      <c r="DA176" s="62"/>
      <c r="DB176" s="62"/>
      <c r="DC176" s="62"/>
      <c r="DD176" s="62"/>
      <c r="DE176" s="62"/>
      <c r="DF176" s="62"/>
      <c r="DG176" s="62"/>
      <c r="DH176" s="62"/>
      <c r="DI176" s="62"/>
      <c r="DJ176" s="62"/>
      <c r="DK176" s="62"/>
      <c r="DL176" s="62"/>
      <c r="DM176" s="62"/>
      <c r="DN176" s="62"/>
      <c r="DO176" s="62"/>
      <c r="DP176" s="62"/>
      <c r="DQ176" s="62"/>
      <c r="DR176" s="62"/>
      <c r="DS176" s="62"/>
      <c r="DT176" s="62"/>
      <c r="DU176" s="62"/>
      <c r="DV176" s="62"/>
      <c r="DW176" s="62"/>
      <c r="DX176" s="62"/>
      <c r="DY176" s="62"/>
      <c r="DZ176" s="62"/>
      <c r="EA176" s="62"/>
      <c r="EB176" s="62"/>
      <c r="EC176" s="62"/>
      <c r="ED176" s="62"/>
      <c r="EE176" s="62"/>
      <c r="EF176" s="62"/>
      <c r="EG176" s="62"/>
      <c r="EH176" s="62"/>
      <c r="EI176" s="62"/>
      <c r="EJ176" s="62"/>
      <c r="EK176" s="62"/>
      <c r="EL176" s="62"/>
      <c r="EM176" s="62"/>
      <c r="EN176" s="62"/>
      <c r="EO176" s="62"/>
      <c r="EP176" s="62"/>
      <c r="EQ176" s="62"/>
      <c r="ER176" s="62"/>
      <c r="ES176" s="62"/>
      <c r="ET176" s="62"/>
      <c r="EU176" s="62"/>
      <c r="EV176" s="62"/>
      <c r="EW176" s="62"/>
      <c r="EX176" s="62"/>
      <c r="EY176" s="62"/>
      <c r="EZ176" s="62"/>
      <c r="FA176" s="62"/>
      <c r="FB176" s="62"/>
      <c r="FC176" s="62"/>
      <c r="FD176" s="62"/>
      <c r="FE176" s="62"/>
      <c r="FF176" s="62"/>
      <c r="FG176" s="62"/>
      <c r="FH176" s="62"/>
      <c r="FI176" s="62"/>
      <c r="FJ176" s="62"/>
      <c r="FK176" s="62"/>
      <c r="FL176" s="62"/>
      <c r="FM176" s="62"/>
      <c r="FN176" s="62"/>
      <c r="FO176" s="62"/>
      <c r="FP176" s="62"/>
      <c r="FQ176" s="62"/>
      <c r="FR176" s="62"/>
      <c r="FS176" s="62"/>
      <c r="FT176" s="62"/>
      <c r="FU176" s="62"/>
      <c r="FV176" s="62"/>
      <c r="FW176" s="62"/>
      <c r="FX176" s="62"/>
      <c r="FY176" s="62"/>
      <c r="FZ176" s="62"/>
      <c r="GA176" s="62"/>
      <c r="GB176" s="62"/>
      <c r="GC176" s="62"/>
      <c r="GD176" s="62"/>
      <c r="GE176" s="62"/>
      <c r="GF176" s="62"/>
      <c r="GG176" s="62"/>
      <c r="GH176" s="62"/>
      <c r="GI176" s="62"/>
      <c r="GJ176" s="62"/>
      <c r="GK176" s="62"/>
      <c r="GL176" s="62"/>
      <c r="GM176" s="62"/>
      <c r="GN176" s="62"/>
      <c r="GO176" s="62"/>
      <c r="GP176" s="62"/>
      <c r="GQ176" s="62"/>
      <c r="GR176" s="62"/>
      <c r="GS176" s="62"/>
      <c r="GT176" s="62"/>
      <c r="GU176" s="62"/>
      <c r="GV176" s="62"/>
      <c r="GW176" s="62"/>
      <c r="GX176" s="62"/>
      <c r="GY176" s="62"/>
      <c r="GZ176" s="62"/>
      <c r="HA176" s="62"/>
      <c r="HB176" s="62"/>
      <c r="HC176" s="62"/>
      <c r="HD176" s="62"/>
      <c r="HE176" s="62"/>
      <c r="HF176" s="62"/>
      <c r="HG176" s="62"/>
      <c r="HH176" s="62"/>
      <c r="HI176" s="62"/>
      <c r="HJ176" s="62"/>
      <c r="HK176" s="62"/>
      <c r="HL176" s="62"/>
      <c r="HM176" s="62"/>
      <c r="HN176" s="62"/>
      <c r="HO176" s="62"/>
      <c r="HP176" s="62"/>
      <c r="HQ176" s="62"/>
      <c r="HR176" s="62"/>
      <c r="HS176" s="62"/>
      <c r="HT176" s="62"/>
      <c r="HU176" s="62"/>
      <c r="HV176" s="62"/>
      <c r="HW176" s="62"/>
      <c r="HX176" s="62"/>
      <c r="HY176" s="62"/>
      <c r="HZ176" s="62"/>
      <c r="IA176" s="62"/>
      <c r="IB176" s="62"/>
      <c r="IC176" s="62"/>
      <c r="ID176" s="62"/>
      <c r="IE176" s="62"/>
      <c r="IF176" s="62"/>
      <c r="IG176" s="62"/>
      <c r="IH176" s="62"/>
      <c r="II176" s="62"/>
      <c r="IJ176" s="62"/>
      <c r="IK176" s="62"/>
      <c r="IL176" s="62"/>
      <c r="IM176" s="62"/>
      <c r="IN176" s="62"/>
      <c r="IO176" s="62"/>
      <c r="IP176" s="62"/>
      <c r="IQ176" s="62"/>
      <c r="IR176" s="62"/>
      <c r="IS176" s="62"/>
      <c r="IT176" s="62"/>
      <c r="IU176" s="62"/>
      <c r="IV176" s="62"/>
      <c r="IW176" s="62"/>
      <c r="IX176" s="62"/>
      <c r="IY176" s="62"/>
      <c r="IZ176" s="62"/>
      <c r="JA176" s="62"/>
      <c r="JB176" s="62"/>
      <c r="JC176" s="62"/>
      <c r="JD176" s="62"/>
      <c r="JE176" s="62"/>
      <c r="JF176" s="62"/>
      <c r="JG176" s="62"/>
      <c r="JH176" s="62"/>
      <c r="JI176" s="62"/>
      <c r="JJ176" s="62"/>
      <c r="JK176" s="62"/>
      <c r="JL176" s="62"/>
      <c r="JM176" s="62"/>
      <c r="JN176" s="62"/>
      <c r="JO176" s="62"/>
      <c r="JP176" s="62"/>
      <c r="JQ176" s="62"/>
      <c r="JR176" s="62"/>
      <c r="JS176" s="62"/>
      <c r="JT176" s="62"/>
      <c r="JU176" s="62"/>
      <c r="JV176" s="62"/>
      <c r="JW176" s="62"/>
      <c r="JX176" s="62"/>
      <c r="JY176" s="62"/>
      <c r="JZ176" s="62"/>
      <c r="KA176" s="62"/>
      <c r="KB176" s="62"/>
      <c r="KC176" s="62"/>
      <c r="KD176" s="62"/>
      <c r="KE176" s="62"/>
      <c r="KF176" s="62"/>
      <c r="KG176" s="62"/>
      <c r="KH176" s="62"/>
      <c r="KI176" s="62"/>
      <c r="KJ176" s="62"/>
      <c r="KK176" s="62"/>
      <c r="KL176" s="62"/>
      <c r="KM176" s="62"/>
      <c r="KN176" s="62"/>
      <c r="KO176" s="62"/>
      <c r="KP176" s="62"/>
      <c r="KQ176" s="62"/>
      <c r="KR176" s="62"/>
      <c r="KS176" s="62"/>
      <c r="KT176" s="62"/>
      <c r="KU176" s="62"/>
      <c r="KV176" s="62"/>
      <c r="KW176" s="62"/>
      <c r="KX176" s="62"/>
      <c r="KY176" s="62"/>
      <c r="KZ176" s="62"/>
      <c r="LA176" s="62"/>
      <c r="LB176" s="62"/>
      <c r="LC176" s="62"/>
      <c r="LD176" s="62"/>
      <c r="LE176" s="62"/>
      <c r="LF176" s="62"/>
      <c r="LG176" s="62"/>
      <c r="LH176" s="62"/>
      <c r="LI176" s="62"/>
      <c r="LJ176" s="62"/>
      <c r="LK176" s="62"/>
      <c r="LL176" s="62"/>
      <c r="LM176" s="62"/>
      <c r="LN176" s="62"/>
      <c r="LO176" s="62"/>
      <c r="LP176" s="62"/>
      <c r="LQ176" s="62"/>
      <c r="LR176" s="62"/>
      <c r="LS176" s="62"/>
      <c r="LT176" s="62"/>
      <c r="LU176" s="62"/>
      <c r="LV176" s="62"/>
      <c r="LW176" s="62"/>
      <c r="LX176" s="62"/>
      <c r="LY176" s="62"/>
      <c r="LZ176" s="62"/>
      <c r="MA176" s="62"/>
      <c r="MB176" s="62"/>
      <c r="MC176" s="62"/>
      <c r="MD176" s="62"/>
      <c r="ME176" s="62"/>
      <c r="MF176" s="62"/>
      <c r="MG176" s="62"/>
      <c r="MH176" s="62"/>
      <c r="MI176" s="62"/>
      <c r="MJ176" s="62"/>
      <c r="MK176" s="62"/>
      <c r="ML176" s="62"/>
      <c r="MM176" s="62"/>
      <c r="MN176" s="62"/>
      <c r="MO176" s="62"/>
      <c r="MP176" s="62"/>
      <c r="MQ176" s="62"/>
      <c r="MR176" s="62"/>
      <c r="MS176" s="62"/>
      <c r="MT176" s="62"/>
      <c r="MU176" s="62"/>
      <c r="MV176" s="62"/>
      <c r="MW176" s="62"/>
      <c r="MX176" s="62"/>
      <c r="MY176" s="62"/>
      <c r="MZ176" s="62"/>
      <c r="NA176" s="62"/>
      <c r="NB176" s="62"/>
      <c r="NC176" s="62"/>
      <c r="ND176" s="62"/>
      <c r="NE176" s="62"/>
      <c r="NF176" s="62"/>
      <c r="NG176" s="62"/>
      <c r="NH176" s="62"/>
      <c r="NI176" s="62"/>
      <c r="NJ176" s="62"/>
      <c r="NK176" s="62"/>
      <c r="NL176" s="62"/>
      <c r="NM176" s="62"/>
      <c r="NN176" s="62"/>
      <c r="NO176" s="62"/>
      <c r="NP176" s="62"/>
      <c r="NQ176" s="62"/>
      <c r="NR176" s="62"/>
      <c r="NS176" s="62"/>
      <c r="NT176" s="62"/>
      <c r="NU176" s="62"/>
      <c r="NV176" s="62"/>
      <c r="NW176" s="62"/>
      <c r="NX176" s="62"/>
      <c r="NY176" s="62"/>
      <c r="NZ176" s="62"/>
      <c r="OA176" s="62"/>
      <c r="OB176" s="62"/>
      <c r="OC176" s="62"/>
      <c r="OD176" s="62"/>
      <c r="OE176" s="62"/>
      <c r="OF176" s="62"/>
      <c r="OG176" s="62"/>
      <c r="OH176" s="62"/>
      <c r="OI176" s="62"/>
      <c r="OJ176" s="62"/>
      <c r="OK176" s="62"/>
      <c r="OL176" s="62"/>
      <c r="OM176" s="62"/>
      <c r="ON176" s="62"/>
      <c r="OO176" s="62"/>
      <c r="OP176" s="62"/>
      <c r="OQ176" s="62"/>
      <c r="OR176" s="62"/>
      <c r="OS176" s="62"/>
      <c r="OT176" s="62"/>
      <c r="OU176" s="62"/>
      <c r="OV176" s="62"/>
      <c r="OW176" s="62"/>
      <c r="OX176" s="62"/>
      <c r="OY176" s="62"/>
      <c r="OZ176" s="62"/>
      <c r="PA176" s="62"/>
      <c r="PB176" s="62"/>
      <c r="PC176" s="62"/>
      <c r="PD176" s="62"/>
      <c r="PE176" s="62"/>
      <c r="PF176" s="62"/>
      <c r="PG176" s="62"/>
      <c r="PH176" s="62"/>
      <c r="PI176" s="62"/>
      <c r="PJ176" s="62"/>
      <c r="PK176" s="62"/>
      <c r="PL176" s="62"/>
      <c r="PM176" s="62"/>
      <c r="PN176" s="62"/>
      <c r="PO176" s="62"/>
      <c r="PP176" s="62"/>
      <c r="PQ176" s="62"/>
      <c r="PR176" s="62"/>
      <c r="PS176" s="62"/>
      <c r="PT176" s="62"/>
      <c r="PU176" s="62"/>
      <c r="PV176" s="62"/>
      <c r="PW176" s="62"/>
      <c r="PX176" s="62"/>
      <c r="PY176" s="62"/>
      <c r="PZ176" s="62"/>
      <c r="QA176" s="62"/>
      <c r="QB176" s="62"/>
      <c r="QC176" s="62"/>
      <c r="QD176" s="62"/>
      <c r="QE176" s="62"/>
      <c r="QF176" s="62"/>
      <c r="QG176" s="62"/>
      <c r="QH176" s="62"/>
      <c r="QI176" s="62"/>
      <c r="QJ176" s="62"/>
      <c r="QK176" s="62"/>
      <c r="QL176" s="62"/>
      <c r="QM176" s="62"/>
      <c r="QN176" s="62"/>
      <c r="QO176" s="62"/>
      <c r="QP176" s="62"/>
      <c r="QQ176" s="62"/>
      <c r="QR176" s="62"/>
      <c r="QS176" s="62"/>
      <c r="QT176" s="62"/>
      <c r="QU176" s="62"/>
      <c r="QV176" s="62"/>
      <c r="QW176" s="62"/>
      <c r="QX176" s="62"/>
      <c r="QY176" s="62"/>
      <c r="QZ176" s="62"/>
      <c r="RA176" s="62"/>
      <c r="RB176" s="62"/>
      <c r="RC176" s="62"/>
      <c r="RD176" s="62"/>
      <c r="RE176" s="62"/>
      <c r="RF176" s="62"/>
      <c r="RG176" s="62"/>
      <c r="RH176" s="62"/>
      <c r="RI176" s="62"/>
      <c r="RJ176" s="62"/>
      <c r="RK176" s="62"/>
      <c r="RL176" s="62"/>
      <c r="RM176" s="62"/>
      <c r="RN176" s="62"/>
      <c r="RO176" s="62"/>
      <c r="RP176" s="62"/>
      <c r="RQ176" s="62"/>
      <c r="RR176" s="62"/>
      <c r="RS176" s="62"/>
      <c r="RT176" s="62"/>
      <c r="RU176" s="62"/>
      <c r="RV176" s="62"/>
      <c r="RW176" s="62"/>
      <c r="RX176" s="62"/>
      <c r="RY176" s="62"/>
      <c r="RZ176" s="62"/>
      <c r="SA176" s="62"/>
      <c r="SB176" s="62"/>
      <c r="SC176" s="62"/>
      <c r="SD176" s="62"/>
      <c r="SE176" s="62"/>
      <c r="SF176" s="62"/>
      <c r="SG176" s="62"/>
      <c r="SH176" s="62"/>
      <c r="SI176" s="62"/>
      <c r="SJ176" s="62"/>
      <c r="SK176" s="62"/>
      <c r="SL176" s="62"/>
      <c r="SM176" s="62"/>
      <c r="SN176" s="62"/>
      <c r="SO176" s="62"/>
      <c r="SP176" s="62"/>
      <c r="SQ176" s="62"/>
      <c r="SR176" s="62"/>
      <c r="SS176" s="62"/>
      <c r="ST176" s="62"/>
      <c r="SU176" s="62"/>
      <c r="SV176" s="62"/>
      <c r="SW176" s="62"/>
      <c r="SX176" s="62"/>
      <c r="SY176" s="62"/>
      <c r="SZ176" s="62"/>
      <c r="TA176" s="62"/>
    </row>
    <row r="177" spans="1:521" s="65" customFormat="1" ht="13.95" customHeight="1" x14ac:dyDescent="0.3">
      <c r="A177" s="184"/>
      <c r="B177" s="61" t="s">
        <v>101</v>
      </c>
      <c r="C177" s="61" t="s">
        <v>108</v>
      </c>
      <c r="D177" s="61"/>
      <c r="E177" s="61"/>
      <c r="F177" s="61"/>
      <c r="G177" s="61"/>
      <c r="H177" s="61"/>
      <c r="I177" s="61"/>
      <c r="J177" s="61"/>
      <c r="K177" s="61"/>
      <c r="L177" s="61"/>
      <c r="M177" s="61"/>
      <c r="N177" s="61"/>
      <c r="O177" s="61"/>
      <c r="P177" s="61"/>
      <c r="Q177" s="61"/>
      <c r="R177" s="61"/>
      <c r="S177" s="61"/>
      <c r="T177" s="61"/>
      <c r="U177" s="61"/>
      <c r="V177" s="61"/>
      <c r="W177" s="61"/>
      <c r="X177" s="62"/>
      <c r="Y177" s="62"/>
      <c r="Z177" s="62"/>
      <c r="AA177" s="62"/>
      <c r="AB177" s="62"/>
      <c r="AC177" s="62"/>
      <c r="AD177" s="62"/>
      <c r="AE177" s="62"/>
      <c r="AF177" s="62"/>
      <c r="AG177" s="62"/>
      <c r="AH177" s="62"/>
      <c r="AI177" s="62"/>
      <c r="AJ177" s="62"/>
      <c r="AK177" s="62"/>
      <c r="AL177" s="62"/>
      <c r="AM177" s="62"/>
      <c r="AN177" s="62"/>
      <c r="AO177" s="62"/>
      <c r="AP177" s="62"/>
      <c r="AQ177" s="62"/>
      <c r="AR177" s="62"/>
      <c r="AS177" s="62"/>
      <c r="AT177" s="62"/>
      <c r="AU177" s="62"/>
      <c r="AV177" s="62"/>
      <c r="AW177" s="62"/>
      <c r="AX177" s="62"/>
      <c r="AY177" s="62"/>
      <c r="AZ177" s="62"/>
      <c r="BA177" s="62"/>
      <c r="BB177" s="62"/>
      <c r="BC177" s="62"/>
      <c r="BD177" s="62"/>
      <c r="BE177" s="62"/>
      <c r="BF177" s="62"/>
      <c r="BG177" s="62"/>
      <c r="BH177" s="62"/>
      <c r="BI177" s="62"/>
      <c r="BJ177" s="62"/>
      <c r="BK177" s="62"/>
      <c r="BL177" s="62"/>
      <c r="BM177" s="62"/>
      <c r="BN177" s="62"/>
      <c r="BO177" s="62"/>
      <c r="BP177" s="62"/>
      <c r="BQ177" s="62"/>
      <c r="BR177" s="62"/>
      <c r="BS177" s="62"/>
      <c r="BT177" s="62"/>
      <c r="BU177" s="62"/>
      <c r="BV177" s="62"/>
      <c r="BW177" s="62"/>
      <c r="BX177" s="62"/>
      <c r="BY177" s="62"/>
      <c r="BZ177" s="62"/>
      <c r="CA177" s="62"/>
      <c r="CB177" s="62"/>
      <c r="CC177" s="62"/>
      <c r="CD177" s="62"/>
      <c r="CE177" s="62"/>
      <c r="CF177" s="62"/>
      <c r="CG177" s="62"/>
      <c r="CH177" s="62"/>
      <c r="CI177" s="62"/>
      <c r="CJ177" s="62"/>
      <c r="CK177" s="62"/>
      <c r="CL177" s="62"/>
      <c r="CM177" s="62"/>
      <c r="CN177" s="62"/>
      <c r="CO177" s="62"/>
      <c r="CP177" s="62"/>
      <c r="CQ177" s="62"/>
      <c r="CR177" s="62"/>
      <c r="CS177" s="62"/>
      <c r="CT177" s="62"/>
      <c r="CU177" s="62"/>
      <c r="CV177" s="62"/>
      <c r="CW177" s="62"/>
      <c r="CX177" s="62"/>
      <c r="CY177" s="62"/>
      <c r="CZ177" s="62"/>
      <c r="DA177" s="62"/>
      <c r="DB177" s="62"/>
      <c r="DC177" s="62"/>
      <c r="DD177" s="62"/>
      <c r="DE177" s="62"/>
      <c r="DF177" s="62"/>
      <c r="DG177" s="62"/>
      <c r="DH177" s="62"/>
      <c r="DI177" s="62"/>
      <c r="DJ177" s="62"/>
      <c r="DK177" s="62"/>
      <c r="DL177" s="62"/>
      <c r="DM177" s="62"/>
      <c r="DN177" s="62"/>
      <c r="DO177" s="62"/>
      <c r="DP177" s="62"/>
      <c r="DQ177" s="62"/>
      <c r="DR177" s="62"/>
      <c r="DS177" s="62"/>
      <c r="DT177" s="62"/>
      <c r="DU177" s="62"/>
      <c r="DV177" s="62"/>
      <c r="DW177" s="62"/>
      <c r="DX177" s="62"/>
      <c r="DY177" s="62"/>
      <c r="DZ177" s="62"/>
      <c r="EA177" s="62"/>
      <c r="EB177" s="62"/>
      <c r="EC177" s="62"/>
      <c r="ED177" s="62"/>
      <c r="EE177" s="62"/>
      <c r="EF177" s="62"/>
      <c r="EG177" s="62"/>
      <c r="EH177" s="62"/>
      <c r="EI177" s="62"/>
      <c r="EJ177" s="62"/>
      <c r="EK177" s="62"/>
      <c r="EL177" s="62"/>
      <c r="EM177" s="62"/>
      <c r="EN177" s="62"/>
      <c r="EO177" s="62"/>
      <c r="EP177" s="62"/>
      <c r="EQ177" s="62"/>
      <c r="ER177" s="62"/>
      <c r="ES177" s="62"/>
      <c r="ET177" s="62"/>
      <c r="EU177" s="62"/>
      <c r="EV177" s="62"/>
      <c r="EW177" s="62"/>
      <c r="EX177" s="62"/>
      <c r="EY177" s="62"/>
      <c r="EZ177" s="62"/>
      <c r="FA177" s="62"/>
      <c r="FB177" s="62"/>
      <c r="FC177" s="62"/>
      <c r="FD177" s="62"/>
      <c r="FE177" s="62"/>
      <c r="FF177" s="62"/>
      <c r="FG177" s="62"/>
      <c r="FH177" s="62"/>
      <c r="FI177" s="62"/>
      <c r="FJ177" s="62"/>
      <c r="FK177" s="62"/>
      <c r="FL177" s="62"/>
      <c r="FM177" s="62"/>
      <c r="FN177" s="62"/>
      <c r="FO177" s="62"/>
      <c r="FP177" s="62"/>
      <c r="FQ177" s="62"/>
      <c r="FR177" s="62"/>
      <c r="FS177" s="62"/>
      <c r="FT177" s="62"/>
      <c r="FU177" s="62"/>
      <c r="FV177" s="62"/>
      <c r="FW177" s="62"/>
      <c r="FX177" s="62"/>
      <c r="FY177" s="62"/>
      <c r="FZ177" s="62"/>
      <c r="GA177" s="62"/>
      <c r="GB177" s="62"/>
      <c r="GC177" s="62"/>
      <c r="GD177" s="62"/>
      <c r="GE177" s="62"/>
      <c r="GF177" s="62"/>
      <c r="GG177" s="62"/>
      <c r="GH177" s="62"/>
      <c r="GI177" s="62"/>
      <c r="GJ177" s="62"/>
      <c r="GK177" s="62"/>
      <c r="GL177" s="62"/>
      <c r="GM177" s="62"/>
      <c r="GN177" s="62"/>
      <c r="GO177" s="62"/>
      <c r="GP177" s="62"/>
      <c r="GQ177" s="62"/>
      <c r="GR177" s="62"/>
      <c r="GS177" s="62"/>
      <c r="GT177" s="62"/>
      <c r="GU177" s="62"/>
      <c r="GV177" s="62"/>
      <c r="GW177" s="62"/>
      <c r="GX177" s="62"/>
      <c r="GY177" s="62"/>
      <c r="GZ177" s="62"/>
      <c r="HA177" s="62"/>
      <c r="HB177" s="62"/>
      <c r="HC177" s="62"/>
      <c r="HD177" s="62"/>
      <c r="HE177" s="62"/>
      <c r="HF177" s="62"/>
      <c r="HG177" s="62"/>
      <c r="HH177" s="62"/>
      <c r="HI177" s="62"/>
      <c r="HJ177" s="62"/>
      <c r="HK177" s="62"/>
      <c r="HL177" s="62"/>
      <c r="HM177" s="62"/>
      <c r="HN177" s="62"/>
      <c r="HO177" s="62"/>
      <c r="HP177" s="62"/>
      <c r="HQ177" s="62"/>
      <c r="HR177" s="62"/>
      <c r="HS177" s="62"/>
      <c r="HT177" s="62"/>
      <c r="HU177" s="62"/>
      <c r="HV177" s="62"/>
      <c r="HW177" s="62"/>
      <c r="HX177" s="62"/>
      <c r="HY177" s="62"/>
      <c r="HZ177" s="62"/>
      <c r="IA177" s="62"/>
      <c r="IB177" s="62"/>
      <c r="IC177" s="62"/>
      <c r="ID177" s="62"/>
      <c r="IE177" s="62"/>
      <c r="IF177" s="62"/>
      <c r="IG177" s="62"/>
      <c r="IH177" s="62"/>
      <c r="II177" s="62"/>
      <c r="IJ177" s="62"/>
      <c r="IK177" s="62"/>
      <c r="IL177" s="62"/>
      <c r="IM177" s="62"/>
      <c r="IN177" s="62"/>
      <c r="IO177" s="62"/>
      <c r="IP177" s="62"/>
      <c r="IQ177" s="62"/>
      <c r="IR177" s="62"/>
      <c r="IS177" s="62"/>
      <c r="IT177" s="62"/>
      <c r="IU177" s="62"/>
      <c r="IV177" s="62"/>
      <c r="IW177" s="62"/>
      <c r="IX177" s="62"/>
      <c r="IY177" s="62"/>
      <c r="IZ177" s="62"/>
      <c r="JA177" s="62"/>
      <c r="JB177" s="62"/>
      <c r="JC177" s="62"/>
      <c r="JD177" s="62"/>
      <c r="JE177" s="62"/>
      <c r="JF177" s="62"/>
      <c r="JG177" s="62"/>
      <c r="JH177" s="62"/>
      <c r="JI177" s="62"/>
      <c r="JJ177" s="62"/>
      <c r="JK177" s="62"/>
      <c r="JL177" s="62"/>
      <c r="JM177" s="62"/>
      <c r="JN177" s="62"/>
      <c r="JO177" s="62"/>
      <c r="JP177" s="62"/>
      <c r="JQ177" s="62"/>
      <c r="JR177" s="62"/>
      <c r="JS177" s="62"/>
      <c r="JT177" s="62"/>
      <c r="JU177" s="62"/>
      <c r="JV177" s="62"/>
      <c r="JW177" s="62"/>
      <c r="JX177" s="62"/>
      <c r="JY177" s="62"/>
      <c r="JZ177" s="62"/>
      <c r="KA177" s="62"/>
      <c r="KB177" s="62"/>
      <c r="KC177" s="62"/>
      <c r="KD177" s="62"/>
      <c r="KE177" s="62"/>
      <c r="KF177" s="62"/>
      <c r="KG177" s="62"/>
      <c r="KH177" s="62"/>
      <c r="KI177" s="62"/>
      <c r="KJ177" s="62"/>
      <c r="KK177" s="62"/>
      <c r="KL177" s="62"/>
      <c r="KM177" s="62"/>
      <c r="KN177" s="62"/>
      <c r="KO177" s="62"/>
      <c r="KP177" s="62"/>
      <c r="KQ177" s="62"/>
      <c r="KR177" s="62"/>
      <c r="KS177" s="62"/>
      <c r="KT177" s="62"/>
      <c r="KU177" s="62"/>
      <c r="KV177" s="62"/>
      <c r="KW177" s="62"/>
      <c r="KX177" s="62"/>
      <c r="KY177" s="62"/>
      <c r="KZ177" s="62"/>
      <c r="LA177" s="62"/>
      <c r="LB177" s="62"/>
      <c r="LC177" s="62"/>
      <c r="LD177" s="62"/>
      <c r="LE177" s="62"/>
      <c r="LF177" s="62"/>
      <c r="LG177" s="62"/>
      <c r="LH177" s="62"/>
      <c r="LI177" s="62"/>
      <c r="LJ177" s="62"/>
      <c r="LK177" s="62"/>
      <c r="LL177" s="62"/>
      <c r="LM177" s="62"/>
      <c r="LN177" s="62"/>
      <c r="LO177" s="62"/>
      <c r="LP177" s="62"/>
      <c r="LQ177" s="62"/>
      <c r="LR177" s="62"/>
      <c r="LS177" s="62"/>
      <c r="LT177" s="62"/>
      <c r="LU177" s="62"/>
      <c r="LV177" s="62"/>
      <c r="LW177" s="62"/>
      <c r="LX177" s="62"/>
      <c r="LY177" s="62"/>
      <c r="LZ177" s="62"/>
      <c r="MA177" s="62"/>
      <c r="MB177" s="62"/>
      <c r="MC177" s="62"/>
      <c r="MD177" s="62"/>
      <c r="ME177" s="62"/>
      <c r="MF177" s="62"/>
      <c r="MG177" s="62"/>
      <c r="MH177" s="62"/>
      <c r="MI177" s="62"/>
      <c r="MJ177" s="62"/>
      <c r="MK177" s="62"/>
      <c r="ML177" s="62"/>
      <c r="MM177" s="62"/>
      <c r="MN177" s="62"/>
      <c r="MO177" s="62"/>
      <c r="MP177" s="62"/>
      <c r="MQ177" s="62"/>
      <c r="MR177" s="62"/>
      <c r="MS177" s="62"/>
      <c r="MT177" s="62"/>
      <c r="MU177" s="62"/>
      <c r="MV177" s="62"/>
      <c r="MW177" s="62"/>
      <c r="MX177" s="62"/>
      <c r="MY177" s="62"/>
      <c r="MZ177" s="62"/>
      <c r="NA177" s="62"/>
      <c r="NB177" s="62"/>
      <c r="NC177" s="62"/>
      <c r="ND177" s="62"/>
      <c r="NE177" s="62"/>
      <c r="NF177" s="62"/>
      <c r="NG177" s="62"/>
      <c r="NH177" s="62"/>
      <c r="NI177" s="62"/>
      <c r="NJ177" s="62"/>
      <c r="NK177" s="62"/>
      <c r="NL177" s="62"/>
      <c r="NM177" s="62"/>
      <c r="NN177" s="62"/>
      <c r="NO177" s="62"/>
      <c r="NP177" s="62"/>
      <c r="NQ177" s="62"/>
      <c r="NR177" s="62"/>
      <c r="NS177" s="62"/>
      <c r="NT177" s="62"/>
      <c r="NU177" s="62"/>
      <c r="NV177" s="62"/>
      <c r="NW177" s="62"/>
      <c r="NX177" s="62"/>
      <c r="NY177" s="62"/>
      <c r="NZ177" s="62"/>
      <c r="OA177" s="62"/>
      <c r="OB177" s="62"/>
      <c r="OC177" s="62"/>
      <c r="OD177" s="62"/>
      <c r="OE177" s="62"/>
      <c r="OF177" s="62"/>
      <c r="OG177" s="62"/>
      <c r="OH177" s="62"/>
      <c r="OI177" s="62"/>
      <c r="OJ177" s="62"/>
      <c r="OK177" s="62"/>
      <c r="OL177" s="62"/>
      <c r="OM177" s="62"/>
      <c r="ON177" s="62"/>
      <c r="OO177" s="62"/>
      <c r="OP177" s="62"/>
      <c r="OQ177" s="62"/>
      <c r="OR177" s="62"/>
      <c r="OS177" s="62"/>
      <c r="OT177" s="62"/>
      <c r="OU177" s="62"/>
      <c r="OV177" s="62"/>
      <c r="OW177" s="62"/>
      <c r="OX177" s="62"/>
      <c r="OY177" s="62"/>
      <c r="OZ177" s="62"/>
      <c r="PA177" s="62"/>
      <c r="PB177" s="62"/>
      <c r="PC177" s="62"/>
      <c r="PD177" s="62"/>
      <c r="PE177" s="62"/>
      <c r="PF177" s="62"/>
      <c r="PG177" s="62"/>
      <c r="PH177" s="62"/>
      <c r="PI177" s="62"/>
      <c r="PJ177" s="62"/>
      <c r="PK177" s="62"/>
      <c r="PL177" s="62"/>
      <c r="PM177" s="62"/>
      <c r="PN177" s="62"/>
      <c r="PO177" s="62"/>
      <c r="PP177" s="62"/>
      <c r="PQ177" s="62"/>
      <c r="PR177" s="62"/>
      <c r="PS177" s="62"/>
      <c r="PT177" s="62"/>
      <c r="PU177" s="62"/>
      <c r="PV177" s="62"/>
      <c r="PW177" s="62"/>
      <c r="PX177" s="62"/>
      <c r="PY177" s="62"/>
      <c r="PZ177" s="62"/>
      <c r="QA177" s="62"/>
      <c r="QB177" s="62"/>
      <c r="QC177" s="62"/>
      <c r="QD177" s="62"/>
      <c r="QE177" s="62"/>
      <c r="QF177" s="62"/>
      <c r="QG177" s="62"/>
      <c r="QH177" s="62"/>
      <c r="QI177" s="62"/>
      <c r="QJ177" s="62"/>
      <c r="QK177" s="62"/>
      <c r="QL177" s="62"/>
      <c r="QM177" s="62"/>
      <c r="QN177" s="62"/>
      <c r="QO177" s="62"/>
      <c r="QP177" s="62"/>
      <c r="QQ177" s="62"/>
      <c r="QR177" s="62"/>
      <c r="QS177" s="62"/>
      <c r="QT177" s="62"/>
      <c r="QU177" s="62"/>
      <c r="QV177" s="62"/>
      <c r="QW177" s="62"/>
      <c r="QX177" s="62"/>
      <c r="QY177" s="62"/>
      <c r="QZ177" s="62"/>
      <c r="RA177" s="62"/>
      <c r="RB177" s="62"/>
      <c r="RC177" s="62"/>
      <c r="RD177" s="62"/>
      <c r="RE177" s="62"/>
      <c r="RF177" s="62"/>
      <c r="RG177" s="62"/>
      <c r="RH177" s="62"/>
      <c r="RI177" s="62"/>
      <c r="RJ177" s="62"/>
      <c r="RK177" s="62"/>
      <c r="RL177" s="62"/>
      <c r="RM177" s="62"/>
      <c r="RN177" s="62"/>
      <c r="RO177" s="62"/>
      <c r="RP177" s="62"/>
      <c r="RQ177" s="62"/>
      <c r="RR177" s="62"/>
      <c r="RS177" s="62"/>
      <c r="RT177" s="62"/>
      <c r="RU177" s="62"/>
      <c r="RV177" s="62"/>
      <c r="RW177" s="62"/>
      <c r="RX177" s="62"/>
      <c r="RY177" s="62"/>
      <c r="RZ177" s="62"/>
      <c r="SA177" s="62"/>
      <c r="SB177" s="62"/>
      <c r="SC177" s="62"/>
      <c r="SD177" s="62"/>
      <c r="SE177" s="62"/>
      <c r="SF177" s="62"/>
      <c r="SG177" s="62"/>
      <c r="SH177" s="62"/>
      <c r="SI177" s="62"/>
      <c r="SJ177" s="62"/>
      <c r="SK177" s="62"/>
      <c r="SL177" s="62"/>
      <c r="SM177" s="62"/>
      <c r="SN177" s="62"/>
      <c r="SO177" s="62"/>
      <c r="SP177" s="62"/>
      <c r="SQ177" s="62"/>
      <c r="SR177" s="62"/>
      <c r="SS177" s="62"/>
      <c r="ST177" s="62"/>
      <c r="SU177" s="62"/>
      <c r="SV177" s="62"/>
      <c r="SW177" s="62"/>
      <c r="SX177" s="62"/>
      <c r="SY177" s="62"/>
      <c r="SZ177" s="62"/>
      <c r="TA177" s="62"/>
    </row>
    <row r="178" spans="1:521" s="65" customFormat="1" ht="13.95" customHeight="1" x14ac:dyDescent="0.3">
      <c r="A178" s="184" t="s">
        <v>671</v>
      </c>
      <c r="B178" s="150" t="s">
        <v>43</v>
      </c>
      <c r="C178" s="150" t="s">
        <v>672</v>
      </c>
      <c r="D178" s="150" t="s">
        <v>113</v>
      </c>
      <c r="E178" s="150"/>
      <c r="F178" s="150"/>
      <c r="G178" s="150"/>
      <c r="H178" s="150"/>
      <c r="I178" s="150"/>
      <c r="J178" s="150"/>
      <c r="K178" s="150"/>
      <c r="L178" s="150"/>
      <c r="M178" s="150"/>
      <c r="N178" s="150"/>
      <c r="O178" s="150"/>
      <c r="P178" s="150" t="s">
        <v>113</v>
      </c>
      <c r="Q178" s="150" t="s">
        <v>113</v>
      </c>
      <c r="R178" s="150"/>
      <c r="S178" s="150"/>
      <c r="T178" s="150"/>
      <c r="U178" s="150"/>
      <c r="V178" s="61"/>
      <c r="W178" s="150"/>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c r="BM178" s="62"/>
      <c r="BN178" s="62"/>
      <c r="BO178" s="62"/>
      <c r="BP178" s="62"/>
      <c r="BQ178" s="62"/>
      <c r="BR178" s="62"/>
      <c r="BS178" s="62"/>
      <c r="BT178" s="62"/>
      <c r="BU178" s="62"/>
      <c r="BV178" s="62"/>
      <c r="BW178" s="62"/>
      <c r="BX178" s="62"/>
      <c r="BY178" s="62"/>
      <c r="BZ178" s="62"/>
      <c r="CA178" s="62"/>
      <c r="CB178" s="62"/>
      <c r="CC178" s="62"/>
      <c r="CD178" s="62"/>
      <c r="CE178" s="62"/>
      <c r="CF178" s="62"/>
      <c r="CG178" s="62"/>
      <c r="CH178" s="62"/>
      <c r="CI178" s="62"/>
      <c r="CJ178" s="62"/>
      <c r="CK178" s="62"/>
      <c r="CL178" s="62"/>
      <c r="CM178" s="62"/>
      <c r="CN178" s="62"/>
      <c r="CO178" s="62"/>
      <c r="CP178" s="62"/>
      <c r="CQ178" s="62"/>
      <c r="CR178" s="62"/>
      <c r="CS178" s="62"/>
      <c r="CT178" s="62"/>
      <c r="CU178" s="62"/>
      <c r="CV178" s="62"/>
      <c r="CW178" s="62"/>
      <c r="CX178" s="62"/>
      <c r="CY178" s="62"/>
      <c r="CZ178" s="62"/>
      <c r="DA178" s="62"/>
      <c r="DB178" s="62"/>
      <c r="DC178" s="62"/>
      <c r="DD178" s="62"/>
      <c r="DE178" s="62"/>
      <c r="DF178" s="62"/>
      <c r="DG178" s="62"/>
      <c r="DH178" s="62"/>
      <c r="DI178" s="62"/>
      <c r="DJ178" s="62"/>
      <c r="DK178" s="62"/>
      <c r="DL178" s="62"/>
      <c r="DM178" s="62"/>
      <c r="DN178" s="62"/>
      <c r="DO178" s="62"/>
      <c r="DP178" s="62"/>
      <c r="DQ178" s="62"/>
      <c r="DR178" s="62"/>
      <c r="DS178" s="62"/>
      <c r="DT178" s="62"/>
      <c r="DU178" s="62"/>
      <c r="DV178" s="62"/>
      <c r="DW178" s="62"/>
      <c r="DX178" s="62"/>
      <c r="DY178" s="62"/>
      <c r="DZ178" s="62"/>
      <c r="EA178" s="62"/>
      <c r="EB178" s="62"/>
      <c r="EC178" s="62"/>
      <c r="ED178" s="62"/>
      <c r="EE178" s="62"/>
      <c r="EF178" s="62"/>
      <c r="EG178" s="62"/>
      <c r="EH178" s="62"/>
      <c r="EI178" s="62"/>
      <c r="EJ178" s="62"/>
      <c r="EK178" s="62"/>
      <c r="EL178" s="62"/>
      <c r="EM178" s="62"/>
      <c r="EN178" s="62"/>
      <c r="EO178" s="62"/>
      <c r="EP178" s="62"/>
      <c r="EQ178" s="62"/>
      <c r="ER178" s="62"/>
      <c r="ES178" s="62"/>
      <c r="ET178" s="62"/>
      <c r="EU178" s="62"/>
      <c r="EV178" s="62"/>
      <c r="EW178" s="62"/>
      <c r="EX178" s="62"/>
      <c r="EY178" s="62"/>
      <c r="EZ178" s="62"/>
      <c r="FA178" s="62"/>
      <c r="FB178" s="62"/>
      <c r="FC178" s="62"/>
      <c r="FD178" s="62"/>
      <c r="FE178" s="62"/>
      <c r="FF178" s="62"/>
      <c r="FG178" s="62"/>
      <c r="FH178" s="62"/>
      <c r="FI178" s="62"/>
      <c r="FJ178" s="62"/>
      <c r="FK178" s="62"/>
      <c r="FL178" s="62"/>
      <c r="FM178" s="62"/>
      <c r="FN178" s="62"/>
      <c r="FO178" s="62"/>
      <c r="FP178" s="62"/>
      <c r="FQ178" s="62"/>
      <c r="FR178" s="62"/>
      <c r="FS178" s="62"/>
      <c r="FT178" s="62"/>
      <c r="FU178" s="62"/>
      <c r="FV178" s="62"/>
      <c r="FW178" s="62"/>
      <c r="FX178" s="62"/>
      <c r="FY178" s="62"/>
      <c r="FZ178" s="62"/>
      <c r="GA178" s="62"/>
      <c r="GB178" s="62"/>
      <c r="GC178" s="62"/>
      <c r="GD178" s="62"/>
      <c r="GE178" s="62"/>
      <c r="GF178" s="62"/>
      <c r="GG178" s="62"/>
      <c r="GH178" s="62"/>
      <c r="GI178" s="62"/>
      <c r="GJ178" s="62"/>
      <c r="GK178" s="62"/>
      <c r="GL178" s="62"/>
      <c r="GM178" s="62"/>
      <c r="GN178" s="62"/>
      <c r="GO178" s="62"/>
      <c r="GP178" s="62"/>
      <c r="GQ178" s="62"/>
      <c r="GR178" s="62"/>
      <c r="GS178" s="62"/>
      <c r="GT178" s="62"/>
      <c r="GU178" s="62"/>
      <c r="GV178" s="62"/>
      <c r="GW178" s="62"/>
      <c r="GX178" s="62"/>
      <c r="GY178" s="62"/>
      <c r="GZ178" s="62"/>
      <c r="HA178" s="62"/>
      <c r="HB178" s="62"/>
      <c r="HC178" s="62"/>
      <c r="HD178" s="62"/>
      <c r="HE178" s="62"/>
      <c r="HF178" s="62"/>
      <c r="HG178" s="62"/>
      <c r="HH178" s="62"/>
      <c r="HI178" s="62"/>
      <c r="HJ178" s="62"/>
      <c r="HK178" s="62"/>
      <c r="HL178" s="62"/>
      <c r="HM178" s="62"/>
      <c r="HN178" s="62"/>
      <c r="HO178" s="62"/>
      <c r="HP178" s="62"/>
      <c r="HQ178" s="62"/>
      <c r="HR178" s="62"/>
      <c r="HS178" s="62"/>
      <c r="HT178" s="62"/>
      <c r="HU178" s="62"/>
      <c r="HV178" s="62"/>
      <c r="HW178" s="62"/>
      <c r="HX178" s="62"/>
      <c r="HY178" s="62"/>
      <c r="HZ178" s="62"/>
      <c r="IA178" s="62"/>
      <c r="IB178" s="62"/>
      <c r="IC178" s="62"/>
      <c r="ID178" s="62"/>
      <c r="IE178" s="62"/>
      <c r="IF178" s="62"/>
      <c r="IG178" s="62"/>
      <c r="IH178" s="62"/>
      <c r="II178" s="62"/>
      <c r="IJ178" s="62"/>
      <c r="IK178" s="62"/>
      <c r="IL178" s="62"/>
      <c r="IM178" s="62"/>
      <c r="IN178" s="62"/>
      <c r="IO178" s="62"/>
      <c r="IP178" s="62"/>
      <c r="IQ178" s="62"/>
      <c r="IR178" s="62"/>
      <c r="IS178" s="62"/>
      <c r="IT178" s="62"/>
      <c r="IU178" s="62"/>
      <c r="IV178" s="62"/>
      <c r="IW178" s="62"/>
      <c r="IX178" s="62"/>
      <c r="IY178" s="62"/>
      <c r="IZ178" s="62"/>
      <c r="JA178" s="62"/>
      <c r="JB178" s="62"/>
      <c r="JC178" s="62"/>
      <c r="JD178" s="62"/>
      <c r="JE178" s="62"/>
      <c r="JF178" s="62"/>
      <c r="JG178" s="62"/>
      <c r="JH178" s="62"/>
      <c r="JI178" s="62"/>
      <c r="JJ178" s="62"/>
      <c r="JK178" s="62"/>
      <c r="JL178" s="62"/>
      <c r="JM178" s="62"/>
      <c r="JN178" s="62"/>
      <c r="JO178" s="62"/>
      <c r="JP178" s="62"/>
      <c r="JQ178" s="62"/>
      <c r="JR178" s="62"/>
      <c r="JS178" s="62"/>
      <c r="JT178" s="62"/>
      <c r="JU178" s="62"/>
      <c r="JV178" s="62"/>
      <c r="JW178" s="62"/>
      <c r="JX178" s="62"/>
      <c r="JY178" s="62"/>
      <c r="JZ178" s="62"/>
      <c r="KA178" s="62"/>
      <c r="KB178" s="62"/>
      <c r="KC178" s="62"/>
      <c r="KD178" s="62"/>
      <c r="KE178" s="62"/>
      <c r="KF178" s="62"/>
      <c r="KG178" s="62"/>
      <c r="KH178" s="62"/>
      <c r="KI178" s="62"/>
      <c r="KJ178" s="62"/>
      <c r="KK178" s="62"/>
      <c r="KL178" s="62"/>
      <c r="KM178" s="62"/>
      <c r="KN178" s="62"/>
      <c r="KO178" s="62"/>
      <c r="KP178" s="62"/>
      <c r="KQ178" s="62"/>
      <c r="KR178" s="62"/>
      <c r="KS178" s="62"/>
      <c r="KT178" s="62"/>
      <c r="KU178" s="62"/>
      <c r="KV178" s="62"/>
      <c r="KW178" s="62"/>
      <c r="KX178" s="62"/>
      <c r="KY178" s="62"/>
      <c r="KZ178" s="62"/>
      <c r="LA178" s="62"/>
      <c r="LB178" s="62"/>
      <c r="LC178" s="62"/>
      <c r="LD178" s="62"/>
      <c r="LE178" s="62"/>
      <c r="LF178" s="62"/>
      <c r="LG178" s="62"/>
      <c r="LH178" s="62"/>
      <c r="LI178" s="62"/>
      <c r="LJ178" s="62"/>
      <c r="LK178" s="62"/>
      <c r="LL178" s="62"/>
      <c r="LM178" s="62"/>
      <c r="LN178" s="62"/>
      <c r="LO178" s="62"/>
      <c r="LP178" s="62"/>
      <c r="LQ178" s="62"/>
      <c r="LR178" s="62"/>
      <c r="LS178" s="62"/>
      <c r="LT178" s="62"/>
      <c r="LU178" s="62"/>
      <c r="LV178" s="62"/>
      <c r="LW178" s="62"/>
      <c r="LX178" s="62"/>
      <c r="LY178" s="62"/>
      <c r="LZ178" s="62"/>
      <c r="MA178" s="62"/>
      <c r="MB178" s="62"/>
      <c r="MC178" s="62"/>
      <c r="MD178" s="62"/>
      <c r="ME178" s="62"/>
      <c r="MF178" s="62"/>
      <c r="MG178" s="62"/>
      <c r="MH178" s="62"/>
      <c r="MI178" s="62"/>
      <c r="MJ178" s="62"/>
      <c r="MK178" s="62"/>
      <c r="ML178" s="62"/>
      <c r="MM178" s="62"/>
      <c r="MN178" s="62"/>
      <c r="MO178" s="62"/>
      <c r="MP178" s="62"/>
      <c r="MQ178" s="62"/>
      <c r="MR178" s="62"/>
      <c r="MS178" s="62"/>
      <c r="MT178" s="62"/>
      <c r="MU178" s="62"/>
      <c r="MV178" s="62"/>
      <c r="MW178" s="62"/>
      <c r="MX178" s="62"/>
      <c r="MY178" s="62"/>
      <c r="MZ178" s="62"/>
      <c r="NA178" s="62"/>
      <c r="NB178" s="62"/>
      <c r="NC178" s="62"/>
      <c r="ND178" s="62"/>
      <c r="NE178" s="62"/>
      <c r="NF178" s="62"/>
      <c r="NG178" s="62"/>
      <c r="NH178" s="62"/>
      <c r="NI178" s="62"/>
      <c r="NJ178" s="62"/>
      <c r="NK178" s="62"/>
      <c r="NL178" s="62"/>
      <c r="NM178" s="62"/>
      <c r="NN178" s="62"/>
      <c r="NO178" s="62"/>
      <c r="NP178" s="62"/>
      <c r="NQ178" s="62"/>
      <c r="NR178" s="62"/>
      <c r="NS178" s="62"/>
      <c r="NT178" s="62"/>
      <c r="NU178" s="62"/>
      <c r="NV178" s="62"/>
      <c r="NW178" s="62"/>
      <c r="NX178" s="62"/>
      <c r="NY178" s="62"/>
      <c r="NZ178" s="62"/>
      <c r="OA178" s="62"/>
      <c r="OB178" s="62"/>
      <c r="OC178" s="62"/>
      <c r="OD178" s="62"/>
      <c r="OE178" s="62"/>
      <c r="OF178" s="62"/>
      <c r="OG178" s="62"/>
      <c r="OH178" s="62"/>
      <c r="OI178" s="62"/>
      <c r="OJ178" s="62"/>
      <c r="OK178" s="62"/>
      <c r="OL178" s="62"/>
      <c r="OM178" s="62"/>
      <c r="ON178" s="62"/>
      <c r="OO178" s="62"/>
      <c r="OP178" s="62"/>
      <c r="OQ178" s="62"/>
      <c r="OR178" s="62"/>
      <c r="OS178" s="62"/>
      <c r="OT178" s="62"/>
      <c r="OU178" s="62"/>
      <c r="OV178" s="62"/>
      <c r="OW178" s="62"/>
      <c r="OX178" s="62"/>
      <c r="OY178" s="62"/>
      <c r="OZ178" s="62"/>
      <c r="PA178" s="62"/>
      <c r="PB178" s="62"/>
      <c r="PC178" s="62"/>
      <c r="PD178" s="62"/>
      <c r="PE178" s="62"/>
      <c r="PF178" s="62"/>
      <c r="PG178" s="62"/>
      <c r="PH178" s="62"/>
      <c r="PI178" s="62"/>
      <c r="PJ178" s="62"/>
      <c r="PK178" s="62"/>
      <c r="PL178" s="62"/>
      <c r="PM178" s="62"/>
      <c r="PN178" s="62"/>
      <c r="PO178" s="62"/>
      <c r="PP178" s="62"/>
      <c r="PQ178" s="62"/>
      <c r="PR178" s="62"/>
      <c r="PS178" s="62"/>
      <c r="PT178" s="62"/>
      <c r="PU178" s="62"/>
      <c r="PV178" s="62"/>
      <c r="PW178" s="62"/>
      <c r="PX178" s="62"/>
      <c r="PY178" s="62"/>
      <c r="PZ178" s="62"/>
      <c r="QA178" s="62"/>
      <c r="QB178" s="62"/>
      <c r="QC178" s="62"/>
      <c r="QD178" s="62"/>
      <c r="QE178" s="62"/>
      <c r="QF178" s="62"/>
      <c r="QG178" s="62"/>
      <c r="QH178" s="62"/>
      <c r="QI178" s="62"/>
      <c r="QJ178" s="62"/>
      <c r="QK178" s="62"/>
      <c r="QL178" s="62"/>
      <c r="QM178" s="62"/>
      <c r="QN178" s="62"/>
      <c r="QO178" s="62"/>
      <c r="QP178" s="62"/>
      <c r="QQ178" s="62"/>
      <c r="QR178" s="62"/>
      <c r="QS178" s="62"/>
      <c r="QT178" s="62"/>
      <c r="QU178" s="62"/>
      <c r="QV178" s="62"/>
      <c r="QW178" s="62"/>
      <c r="QX178" s="62"/>
      <c r="QY178" s="62"/>
      <c r="QZ178" s="62"/>
      <c r="RA178" s="62"/>
      <c r="RB178" s="62"/>
      <c r="RC178" s="62"/>
      <c r="RD178" s="62"/>
      <c r="RE178" s="62"/>
      <c r="RF178" s="62"/>
      <c r="RG178" s="62"/>
      <c r="RH178" s="62"/>
      <c r="RI178" s="62"/>
      <c r="RJ178" s="62"/>
      <c r="RK178" s="62"/>
      <c r="RL178" s="62"/>
      <c r="RM178" s="62"/>
      <c r="RN178" s="62"/>
      <c r="RO178" s="62"/>
      <c r="RP178" s="62"/>
      <c r="RQ178" s="62"/>
      <c r="RR178" s="62"/>
      <c r="RS178" s="62"/>
      <c r="RT178" s="62"/>
      <c r="RU178" s="62"/>
      <c r="RV178" s="62"/>
      <c r="RW178" s="62"/>
      <c r="RX178" s="62"/>
      <c r="RY178" s="62"/>
      <c r="RZ178" s="62"/>
      <c r="SA178" s="62"/>
      <c r="SB178" s="62"/>
      <c r="SC178" s="62"/>
      <c r="SD178" s="62"/>
      <c r="SE178" s="62"/>
      <c r="SF178" s="62"/>
      <c r="SG178" s="62"/>
      <c r="SH178" s="62"/>
      <c r="SI178" s="62"/>
      <c r="SJ178" s="62"/>
      <c r="SK178" s="62"/>
      <c r="SL178" s="62"/>
      <c r="SM178" s="62"/>
      <c r="SN178" s="62"/>
      <c r="SO178" s="62"/>
      <c r="SP178" s="62"/>
      <c r="SQ178" s="62"/>
      <c r="SR178" s="62"/>
      <c r="SS178" s="62"/>
      <c r="ST178" s="62"/>
      <c r="SU178" s="62"/>
      <c r="SV178" s="62"/>
      <c r="SW178" s="62"/>
      <c r="SX178" s="62"/>
      <c r="SY178" s="62"/>
      <c r="SZ178" s="62"/>
      <c r="TA178" s="62"/>
    </row>
    <row r="179" spans="1:521" s="65" customFormat="1" ht="13.95" customHeight="1" x14ac:dyDescent="0.3">
      <c r="A179" s="184"/>
      <c r="B179" s="150" t="s">
        <v>132</v>
      </c>
      <c r="C179" s="150" t="s">
        <v>673</v>
      </c>
      <c r="D179" s="150" t="s">
        <v>674</v>
      </c>
      <c r="E179" s="150"/>
      <c r="F179" s="150" t="s">
        <v>675</v>
      </c>
      <c r="G179" s="150"/>
      <c r="H179" s="150"/>
      <c r="I179" s="150"/>
      <c r="J179" s="150"/>
      <c r="K179" s="150"/>
      <c r="L179" s="150"/>
      <c r="M179" s="150"/>
      <c r="N179" s="150"/>
      <c r="O179" s="150"/>
      <c r="P179" s="150" t="s">
        <v>113</v>
      </c>
      <c r="Q179" s="150" t="s">
        <v>113</v>
      </c>
      <c r="R179" s="150"/>
      <c r="S179" s="150"/>
      <c r="T179" s="150"/>
      <c r="U179" s="150"/>
      <c r="V179" s="61"/>
      <c r="W179" s="150"/>
      <c r="X179" s="62"/>
      <c r="Y179" s="62"/>
      <c r="Z179" s="62"/>
      <c r="AA179" s="62"/>
      <c r="AB179" s="62"/>
      <c r="AC179" s="62"/>
      <c r="AD179" s="62"/>
      <c r="AE179" s="62"/>
      <c r="AF179" s="62"/>
      <c r="AG179" s="62"/>
      <c r="AH179" s="62"/>
      <c r="AI179" s="62"/>
      <c r="AJ179" s="62"/>
      <c r="AK179" s="62"/>
      <c r="AL179" s="62"/>
      <c r="AM179" s="62"/>
      <c r="AN179" s="62"/>
      <c r="AO179" s="62"/>
      <c r="AP179" s="62"/>
      <c r="AQ179" s="62"/>
      <c r="AR179" s="62"/>
      <c r="AS179" s="62"/>
      <c r="AT179" s="62"/>
      <c r="AU179" s="62"/>
      <c r="AV179" s="62"/>
      <c r="AW179" s="62"/>
      <c r="AX179" s="62"/>
      <c r="AY179" s="62"/>
      <c r="AZ179" s="62"/>
      <c r="BA179" s="62"/>
      <c r="BB179" s="62"/>
      <c r="BC179" s="62"/>
      <c r="BD179" s="62"/>
      <c r="BE179" s="62"/>
      <c r="BF179" s="62"/>
      <c r="BG179" s="62"/>
      <c r="BH179" s="62"/>
      <c r="BI179" s="62"/>
      <c r="BJ179" s="62"/>
      <c r="BK179" s="62"/>
      <c r="BL179" s="62"/>
      <c r="BM179" s="62"/>
      <c r="BN179" s="62"/>
      <c r="BO179" s="62"/>
      <c r="BP179" s="62"/>
      <c r="BQ179" s="62"/>
      <c r="BR179" s="62"/>
      <c r="BS179" s="62"/>
      <c r="BT179" s="62"/>
      <c r="BU179" s="62"/>
      <c r="BV179" s="62"/>
      <c r="BW179" s="62"/>
      <c r="BX179" s="62"/>
      <c r="BY179" s="62"/>
      <c r="BZ179" s="62"/>
      <c r="CA179" s="62"/>
      <c r="CB179" s="62"/>
      <c r="CC179" s="62"/>
      <c r="CD179" s="62"/>
      <c r="CE179" s="62"/>
      <c r="CF179" s="62"/>
      <c r="CG179" s="62"/>
      <c r="CH179" s="62"/>
      <c r="CI179" s="62"/>
      <c r="CJ179" s="62"/>
      <c r="CK179" s="62"/>
      <c r="CL179" s="62"/>
      <c r="CM179" s="62"/>
      <c r="CN179" s="62"/>
      <c r="CO179" s="62"/>
      <c r="CP179" s="62"/>
      <c r="CQ179" s="62"/>
      <c r="CR179" s="62"/>
      <c r="CS179" s="62"/>
      <c r="CT179" s="62"/>
      <c r="CU179" s="62"/>
      <c r="CV179" s="62"/>
      <c r="CW179" s="62"/>
      <c r="CX179" s="62"/>
      <c r="CY179" s="62"/>
      <c r="CZ179" s="62"/>
      <c r="DA179" s="62"/>
      <c r="DB179" s="62"/>
      <c r="DC179" s="62"/>
      <c r="DD179" s="62"/>
      <c r="DE179" s="62"/>
      <c r="DF179" s="62"/>
      <c r="DG179" s="62"/>
      <c r="DH179" s="62"/>
      <c r="DI179" s="62"/>
      <c r="DJ179" s="62"/>
      <c r="DK179" s="62"/>
      <c r="DL179" s="62"/>
      <c r="DM179" s="62"/>
      <c r="DN179" s="62"/>
      <c r="DO179" s="62"/>
      <c r="DP179" s="62"/>
      <c r="DQ179" s="62"/>
      <c r="DR179" s="62"/>
      <c r="DS179" s="62"/>
      <c r="DT179" s="62"/>
      <c r="DU179" s="62"/>
      <c r="DV179" s="62"/>
      <c r="DW179" s="62"/>
      <c r="DX179" s="62"/>
      <c r="DY179" s="62"/>
      <c r="DZ179" s="62"/>
      <c r="EA179" s="62"/>
      <c r="EB179" s="62"/>
      <c r="EC179" s="62"/>
      <c r="ED179" s="62"/>
      <c r="EE179" s="62"/>
      <c r="EF179" s="62"/>
      <c r="EG179" s="62"/>
      <c r="EH179" s="62"/>
      <c r="EI179" s="62"/>
      <c r="EJ179" s="62"/>
      <c r="EK179" s="62"/>
      <c r="EL179" s="62"/>
      <c r="EM179" s="62"/>
      <c r="EN179" s="62"/>
      <c r="EO179" s="62"/>
      <c r="EP179" s="62"/>
      <c r="EQ179" s="62"/>
      <c r="ER179" s="62"/>
      <c r="ES179" s="62"/>
      <c r="ET179" s="62"/>
      <c r="EU179" s="62"/>
      <c r="EV179" s="62"/>
      <c r="EW179" s="62"/>
      <c r="EX179" s="62"/>
      <c r="EY179" s="62"/>
      <c r="EZ179" s="62"/>
      <c r="FA179" s="62"/>
      <c r="FB179" s="62"/>
      <c r="FC179" s="62"/>
      <c r="FD179" s="62"/>
      <c r="FE179" s="62"/>
      <c r="FF179" s="62"/>
      <c r="FG179" s="62"/>
      <c r="FH179" s="62"/>
      <c r="FI179" s="62"/>
      <c r="FJ179" s="62"/>
      <c r="FK179" s="62"/>
      <c r="FL179" s="62"/>
      <c r="FM179" s="62"/>
      <c r="FN179" s="62"/>
      <c r="FO179" s="62"/>
      <c r="FP179" s="62"/>
      <c r="FQ179" s="62"/>
      <c r="FR179" s="62"/>
      <c r="FS179" s="62"/>
      <c r="FT179" s="62"/>
      <c r="FU179" s="62"/>
      <c r="FV179" s="62"/>
      <c r="FW179" s="62"/>
      <c r="FX179" s="62"/>
      <c r="FY179" s="62"/>
      <c r="FZ179" s="62"/>
      <c r="GA179" s="62"/>
      <c r="GB179" s="62"/>
      <c r="GC179" s="62"/>
      <c r="GD179" s="62"/>
      <c r="GE179" s="62"/>
      <c r="GF179" s="62"/>
      <c r="GG179" s="62"/>
      <c r="GH179" s="62"/>
      <c r="GI179" s="62"/>
      <c r="GJ179" s="62"/>
      <c r="GK179" s="62"/>
      <c r="GL179" s="62"/>
      <c r="GM179" s="62"/>
      <c r="GN179" s="62"/>
      <c r="GO179" s="62"/>
      <c r="GP179" s="62"/>
      <c r="GQ179" s="62"/>
      <c r="GR179" s="62"/>
      <c r="GS179" s="62"/>
      <c r="GT179" s="62"/>
      <c r="GU179" s="62"/>
      <c r="GV179" s="62"/>
      <c r="GW179" s="62"/>
      <c r="GX179" s="62"/>
      <c r="GY179" s="62"/>
      <c r="GZ179" s="62"/>
      <c r="HA179" s="62"/>
      <c r="HB179" s="62"/>
      <c r="HC179" s="62"/>
      <c r="HD179" s="62"/>
      <c r="HE179" s="62"/>
      <c r="HF179" s="62"/>
      <c r="HG179" s="62"/>
      <c r="HH179" s="62"/>
      <c r="HI179" s="62"/>
      <c r="HJ179" s="62"/>
      <c r="HK179" s="62"/>
      <c r="HL179" s="62"/>
      <c r="HM179" s="62"/>
      <c r="HN179" s="62"/>
      <c r="HO179" s="62"/>
      <c r="HP179" s="62"/>
      <c r="HQ179" s="62"/>
      <c r="HR179" s="62"/>
      <c r="HS179" s="62"/>
      <c r="HT179" s="62"/>
      <c r="HU179" s="62"/>
      <c r="HV179" s="62"/>
      <c r="HW179" s="62"/>
      <c r="HX179" s="62"/>
      <c r="HY179" s="62"/>
      <c r="HZ179" s="62"/>
      <c r="IA179" s="62"/>
      <c r="IB179" s="62"/>
      <c r="IC179" s="62"/>
      <c r="ID179" s="62"/>
      <c r="IE179" s="62"/>
      <c r="IF179" s="62"/>
      <c r="IG179" s="62"/>
      <c r="IH179" s="62"/>
      <c r="II179" s="62"/>
      <c r="IJ179" s="62"/>
      <c r="IK179" s="62"/>
      <c r="IL179" s="62"/>
      <c r="IM179" s="62"/>
      <c r="IN179" s="62"/>
      <c r="IO179" s="62"/>
      <c r="IP179" s="62"/>
      <c r="IQ179" s="62"/>
      <c r="IR179" s="62"/>
      <c r="IS179" s="62"/>
      <c r="IT179" s="62"/>
      <c r="IU179" s="62"/>
      <c r="IV179" s="62"/>
      <c r="IW179" s="62"/>
      <c r="IX179" s="62"/>
      <c r="IY179" s="62"/>
      <c r="IZ179" s="62"/>
      <c r="JA179" s="62"/>
      <c r="JB179" s="62"/>
      <c r="JC179" s="62"/>
      <c r="JD179" s="62"/>
      <c r="JE179" s="62"/>
      <c r="JF179" s="62"/>
      <c r="JG179" s="62"/>
      <c r="JH179" s="62"/>
      <c r="JI179" s="62"/>
      <c r="JJ179" s="62"/>
      <c r="JK179" s="62"/>
      <c r="JL179" s="62"/>
      <c r="JM179" s="62"/>
      <c r="JN179" s="62"/>
      <c r="JO179" s="62"/>
      <c r="JP179" s="62"/>
      <c r="JQ179" s="62"/>
      <c r="JR179" s="62"/>
      <c r="JS179" s="62"/>
      <c r="JT179" s="62"/>
      <c r="JU179" s="62"/>
      <c r="JV179" s="62"/>
      <c r="JW179" s="62"/>
      <c r="JX179" s="62"/>
      <c r="JY179" s="62"/>
      <c r="JZ179" s="62"/>
      <c r="KA179" s="62"/>
      <c r="KB179" s="62"/>
      <c r="KC179" s="62"/>
      <c r="KD179" s="62"/>
      <c r="KE179" s="62"/>
      <c r="KF179" s="62"/>
      <c r="KG179" s="62"/>
      <c r="KH179" s="62"/>
      <c r="KI179" s="62"/>
      <c r="KJ179" s="62"/>
      <c r="KK179" s="62"/>
      <c r="KL179" s="62"/>
      <c r="KM179" s="62"/>
      <c r="KN179" s="62"/>
      <c r="KO179" s="62"/>
      <c r="KP179" s="62"/>
      <c r="KQ179" s="62"/>
      <c r="KR179" s="62"/>
      <c r="KS179" s="62"/>
      <c r="KT179" s="62"/>
      <c r="KU179" s="62"/>
      <c r="KV179" s="62"/>
      <c r="KW179" s="62"/>
      <c r="KX179" s="62"/>
      <c r="KY179" s="62"/>
      <c r="KZ179" s="62"/>
      <c r="LA179" s="62"/>
      <c r="LB179" s="62"/>
      <c r="LC179" s="62"/>
      <c r="LD179" s="62"/>
      <c r="LE179" s="62"/>
      <c r="LF179" s="62"/>
      <c r="LG179" s="62"/>
      <c r="LH179" s="62"/>
      <c r="LI179" s="62"/>
      <c r="LJ179" s="62"/>
      <c r="LK179" s="62"/>
      <c r="LL179" s="62"/>
      <c r="LM179" s="62"/>
      <c r="LN179" s="62"/>
      <c r="LO179" s="62"/>
      <c r="LP179" s="62"/>
      <c r="LQ179" s="62"/>
      <c r="LR179" s="62"/>
      <c r="LS179" s="62"/>
      <c r="LT179" s="62"/>
      <c r="LU179" s="62"/>
      <c r="LV179" s="62"/>
      <c r="LW179" s="62"/>
      <c r="LX179" s="62"/>
      <c r="LY179" s="62"/>
      <c r="LZ179" s="62"/>
      <c r="MA179" s="62"/>
      <c r="MB179" s="62"/>
      <c r="MC179" s="62"/>
      <c r="MD179" s="62"/>
      <c r="ME179" s="62"/>
      <c r="MF179" s="62"/>
      <c r="MG179" s="62"/>
      <c r="MH179" s="62"/>
      <c r="MI179" s="62"/>
      <c r="MJ179" s="62"/>
      <c r="MK179" s="62"/>
      <c r="ML179" s="62"/>
      <c r="MM179" s="62"/>
      <c r="MN179" s="62"/>
      <c r="MO179" s="62"/>
      <c r="MP179" s="62"/>
      <c r="MQ179" s="62"/>
      <c r="MR179" s="62"/>
      <c r="MS179" s="62"/>
      <c r="MT179" s="62"/>
      <c r="MU179" s="62"/>
      <c r="MV179" s="62"/>
      <c r="MW179" s="62"/>
      <c r="MX179" s="62"/>
      <c r="MY179" s="62"/>
      <c r="MZ179" s="62"/>
      <c r="NA179" s="62"/>
      <c r="NB179" s="62"/>
      <c r="NC179" s="62"/>
      <c r="ND179" s="62"/>
      <c r="NE179" s="62"/>
      <c r="NF179" s="62"/>
      <c r="NG179" s="62"/>
      <c r="NH179" s="62"/>
      <c r="NI179" s="62"/>
      <c r="NJ179" s="62"/>
      <c r="NK179" s="62"/>
      <c r="NL179" s="62"/>
      <c r="NM179" s="62"/>
      <c r="NN179" s="62"/>
      <c r="NO179" s="62"/>
      <c r="NP179" s="62"/>
      <c r="NQ179" s="62"/>
      <c r="NR179" s="62"/>
      <c r="NS179" s="62"/>
      <c r="NT179" s="62"/>
      <c r="NU179" s="62"/>
      <c r="NV179" s="62"/>
      <c r="NW179" s="62"/>
      <c r="NX179" s="62"/>
      <c r="NY179" s="62"/>
      <c r="NZ179" s="62"/>
      <c r="OA179" s="62"/>
      <c r="OB179" s="62"/>
      <c r="OC179" s="62"/>
      <c r="OD179" s="62"/>
      <c r="OE179" s="62"/>
      <c r="OF179" s="62"/>
      <c r="OG179" s="62"/>
      <c r="OH179" s="62"/>
      <c r="OI179" s="62"/>
      <c r="OJ179" s="62"/>
      <c r="OK179" s="62"/>
      <c r="OL179" s="62"/>
      <c r="OM179" s="62"/>
      <c r="ON179" s="62"/>
      <c r="OO179" s="62"/>
      <c r="OP179" s="62"/>
      <c r="OQ179" s="62"/>
      <c r="OR179" s="62"/>
      <c r="OS179" s="62"/>
      <c r="OT179" s="62"/>
      <c r="OU179" s="62"/>
      <c r="OV179" s="62"/>
      <c r="OW179" s="62"/>
      <c r="OX179" s="62"/>
      <c r="OY179" s="62"/>
      <c r="OZ179" s="62"/>
      <c r="PA179" s="62"/>
      <c r="PB179" s="62"/>
      <c r="PC179" s="62"/>
      <c r="PD179" s="62"/>
      <c r="PE179" s="62"/>
      <c r="PF179" s="62"/>
      <c r="PG179" s="62"/>
      <c r="PH179" s="62"/>
      <c r="PI179" s="62"/>
      <c r="PJ179" s="62"/>
      <c r="PK179" s="62"/>
      <c r="PL179" s="62"/>
      <c r="PM179" s="62"/>
      <c r="PN179" s="62"/>
      <c r="PO179" s="62"/>
      <c r="PP179" s="62"/>
      <c r="PQ179" s="62"/>
      <c r="PR179" s="62"/>
      <c r="PS179" s="62"/>
      <c r="PT179" s="62"/>
      <c r="PU179" s="62"/>
      <c r="PV179" s="62"/>
      <c r="PW179" s="62"/>
      <c r="PX179" s="62"/>
      <c r="PY179" s="62"/>
      <c r="PZ179" s="62"/>
      <c r="QA179" s="62"/>
      <c r="QB179" s="62"/>
      <c r="QC179" s="62"/>
      <c r="QD179" s="62"/>
      <c r="QE179" s="62"/>
      <c r="QF179" s="62"/>
      <c r="QG179" s="62"/>
      <c r="QH179" s="62"/>
      <c r="QI179" s="62"/>
      <c r="QJ179" s="62"/>
      <c r="QK179" s="62"/>
      <c r="QL179" s="62"/>
      <c r="QM179" s="62"/>
      <c r="QN179" s="62"/>
      <c r="QO179" s="62"/>
      <c r="QP179" s="62"/>
      <c r="QQ179" s="62"/>
      <c r="QR179" s="62"/>
      <c r="QS179" s="62"/>
      <c r="QT179" s="62"/>
      <c r="QU179" s="62"/>
      <c r="QV179" s="62"/>
      <c r="QW179" s="62"/>
      <c r="QX179" s="62"/>
      <c r="QY179" s="62"/>
      <c r="QZ179" s="62"/>
      <c r="RA179" s="62"/>
      <c r="RB179" s="62"/>
      <c r="RC179" s="62"/>
      <c r="RD179" s="62"/>
      <c r="RE179" s="62"/>
      <c r="RF179" s="62"/>
      <c r="RG179" s="62"/>
      <c r="RH179" s="62"/>
      <c r="RI179" s="62"/>
      <c r="RJ179" s="62"/>
      <c r="RK179" s="62"/>
      <c r="RL179" s="62"/>
      <c r="RM179" s="62"/>
      <c r="RN179" s="62"/>
      <c r="RO179" s="62"/>
      <c r="RP179" s="62"/>
      <c r="RQ179" s="62"/>
      <c r="RR179" s="62"/>
      <c r="RS179" s="62"/>
      <c r="RT179" s="62"/>
      <c r="RU179" s="62"/>
      <c r="RV179" s="62"/>
      <c r="RW179" s="62"/>
      <c r="RX179" s="62"/>
      <c r="RY179" s="62"/>
      <c r="RZ179" s="62"/>
      <c r="SA179" s="62"/>
      <c r="SB179" s="62"/>
      <c r="SC179" s="62"/>
      <c r="SD179" s="62"/>
      <c r="SE179" s="62"/>
      <c r="SF179" s="62"/>
      <c r="SG179" s="62"/>
      <c r="SH179" s="62"/>
      <c r="SI179" s="62"/>
      <c r="SJ179" s="62"/>
      <c r="SK179" s="62"/>
      <c r="SL179" s="62"/>
      <c r="SM179" s="62"/>
      <c r="SN179" s="62"/>
      <c r="SO179" s="62"/>
      <c r="SP179" s="62"/>
      <c r="SQ179" s="62"/>
      <c r="SR179" s="62"/>
      <c r="SS179" s="62"/>
      <c r="ST179" s="62"/>
      <c r="SU179" s="62"/>
      <c r="SV179" s="62"/>
      <c r="SW179" s="62"/>
      <c r="SX179" s="62"/>
      <c r="SY179" s="62"/>
      <c r="SZ179" s="62"/>
      <c r="TA179" s="62"/>
    </row>
    <row r="180" spans="1:521" s="138" customFormat="1" ht="14.4" x14ac:dyDescent="0.3">
      <c r="A180" s="184"/>
      <c r="B180" s="150" t="s">
        <v>132</v>
      </c>
      <c r="C180" s="150" t="s">
        <v>676</v>
      </c>
      <c r="D180" s="150" t="s">
        <v>677</v>
      </c>
      <c r="E180" s="150"/>
      <c r="F180" s="150" t="s">
        <v>678</v>
      </c>
      <c r="G180" s="150"/>
      <c r="H180" s="150"/>
      <c r="I180" s="150"/>
      <c r="J180" s="150"/>
      <c r="K180" s="150"/>
      <c r="L180" s="150" t="s">
        <v>679</v>
      </c>
      <c r="M180" s="150"/>
      <c r="N180" s="150"/>
      <c r="O180" s="150"/>
      <c r="P180" s="150" t="s">
        <v>113</v>
      </c>
      <c r="Q180" s="150" t="s">
        <v>113</v>
      </c>
      <c r="R180" s="150"/>
      <c r="S180" s="150"/>
      <c r="T180" s="150"/>
      <c r="U180" s="150"/>
      <c r="V180" s="61"/>
      <c r="W180" s="150"/>
      <c r="X180" s="62"/>
      <c r="Y180" s="62"/>
      <c r="Z180" s="62"/>
      <c r="AA180" s="62"/>
      <c r="AB180" s="62"/>
      <c r="AC180" s="62"/>
      <c r="AD180" s="62"/>
      <c r="AE180" s="62"/>
      <c r="AF180" s="62"/>
      <c r="AG180" s="62"/>
      <c r="AH180" s="62"/>
      <c r="AI180" s="62"/>
      <c r="AJ180" s="62"/>
      <c r="AK180" s="62"/>
      <c r="AL180" s="62"/>
      <c r="AM180" s="62"/>
      <c r="AN180" s="62"/>
      <c r="AO180" s="62"/>
      <c r="AP180" s="62"/>
      <c r="AQ180" s="62"/>
      <c r="AR180" s="62"/>
      <c r="AS180" s="62"/>
      <c r="AT180" s="62"/>
      <c r="AU180" s="62"/>
      <c r="AV180" s="62"/>
      <c r="AW180" s="62"/>
      <c r="AX180" s="62"/>
      <c r="AY180" s="62"/>
      <c r="AZ180" s="62"/>
      <c r="BA180" s="62"/>
      <c r="BB180" s="62"/>
      <c r="BC180" s="62"/>
      <c r="BD180" s="62"/>
      <c r="BE180" s="62"/>
      <c r="BF180" s="62"/>
      <c r="BG180" s="62"/>
      <c r="BH180" s="62"/>
      <c r="BI180" s="62"/>
      <c r="BJ180" s="62"/>
      <c r="BK180" s="62"/>
      <c r="BL180" s="62"/>
      <c r="BM180" s="62"/>
      <c r="BN180" s="62"/>
      <c r="BO180" s="62"/>
      <c r="BP180" s="62"/>
      <c r="BQ180" s="62"/>
      <c r="BR180" s="62"/>
      <c r="BS180" s="62"/>
      <c r="BT180" s="62"/>
      <c r="BU180" s="62"/>
      <c r="BV180" s="62"/>
      <c r="BW180" s="62"/>
      <c r="BX180" s="62"/>
      <c r="BY180" s="62"/>
      <c r="BZ180" s="62"/>
      <c r="CA180" s="62"/>
      <c r="CB180" s="62"/>
      <c r="CC180" s="62"/>
      <c r="CD180" s="62"/>
      <c r="CE180" s="62"/>
      <c r="CF180" s="62"/>
      <c r="CG180" s="62"/>
      <c r="CH180" s="62"/>
      <c r="CI180" s="62"/>
      <c r="CJ180" s="62"/>
      <c r="CK180" s="62"/>
      <c r="CL180" s="62"/>
      <c r="CM180" s="62"/>
      <c r="CN180" s="62"/>
      <c r="CO180" s="62"/>
      <c r="CP180" s="62"/>
      <c r="CQ180" s="62"/>
      <c r="CR180" s="62"/>
      <c r="CS180" s="62"/>
      <c r="CT180" s="62"/>
      <c r="CU180" s="62"/>
      <c r="CV180" s="62"/>
      <c r="CW180" s="62"/>
      <c r="CX180" s="62"/>
      <c r="CY180" s="62"/>
      <c r="CZ180" s="62"/>
      <c r="DA180" s="62"/>
      <c r="DB180" s="62"/>
      <c r="DC180" s="62"/>
      <c r="DD180" s="62"/>
      <c r="DE180" s="62"/>
      <c r="DF180" s="62"/>
      <c r="DG180" s="62"/>
      <c r="DH180" s="62"/>
      <c r="DI180" s="62"/>
      <c r="DJ180" s="62"/>
      <c r="DK180" s="62"/>
      <c r="DL180" s="62"/>
      <c r="DM180" s="62"/>
      <c r="DN180" s="62"/>
      <c r="DO180" s="62"/>
      <c r="DP180" s="62"/>
      <c r="DQ180" s="62"/>
      <c r="DR180" s="62"/>
      <c r="DS180" s="62"/>
      <c r="DT180" s="62"/>
      <c r="DU180" s="62"/>
      <c r="DV180" s="62"/>
      <c r="DW180" s="62"/>
      <c r="DX180" s="62"/>
      <c r="DY180" s="62"/>
      <c r="DZ180" s="62"/>
      <c r="EA180" s="62"/>
      <c r="EB180" s="62"/>
      <c r="EC180" s="62"/>
      <c r="ED180" s="62"/>
      <c r="EE180" s="62"/>
      <c r="EF180" s="62"/>
      <c r="EG180" s="62"/>
      <c r="EH180" s="62"/>
      <c r="EI180" s="62"/>
      <c r="EJ180" s="62"/>
      <c r="EK180" s="62"/>
      <c r="EL180" s="62"/>
      <c r="EM180" s="62"/>
      <c r="EN180" s="62"/>
      <c r="EO180" s="62"/>
      <c r="EP180" s="62"/>
      <c r="EQ180" s="62"/>
      <c r="ER180" s="62"/>
      <c r="ES180" s="62"/>
      <c r="ET180" s="62"/>
      <c r="EU180" s="62"/>
      <c r="EV180" s="62"/>
      <c r="EW180" s="62"/>
      <c r="EX180" s="62"/>
      <c r="EY180" s="62"/>
      <c r="EZ180" s="62"/>
      <c r="FA180" s="62"/>
      <c r="FB180" s="62"/>
      <c r="FC180" s="62"/>
      <c r="FD180" s="62"/>
      <c r="FE180" s="62"/>
      <c r="FF180" s="62"/>
      <c r="FG180" s="62"/>
      <c r="FH180" s="62"/>
      <c r="FI180" s="62"/>
      <c r="FJ180" s="62"/>
      <c r="FK180" s="62"/>
      <c r="FL180" s="62"/>
      <c r="FM180" s="62"/>
      <c r="FN180" s="62"/>
      <c r="FO180" s="62"/>
      <c r="FP180" s="62"/>
      <c r="FQ180" s="62"/>
      <c r="FR180" s="62"/>
      <c r="FS180" s="62"/>
      <c r="FT180" s="62"/>
      <c r="FU180" s="62"/>
      <c r="FV180" s="62"/>
      <c r="FW180" s="62"/>
      <c r="FX180" s="62"/>
      <c r="FY180" s="62"/>
      <c r="FZ180" s="62"/>
      <c r="GA180" s="62"/>
      <c r="GB180" s="62"/>
      <c r="GC180" s="62"/>
      <c r="GD180" s="62"/>
      <c r="GE180" s="62"/>
      <c r="GF180" s="62"/>
      <c r="GG180" s="62"/>
      <c r="GH180" s="62"/>
      <c r="GI180" s="62"/>
      <c r="GJ180" s="62"/>
      <c r="GK180" s="62"/>
      <c r="GL180" s="62"/>
      <c r="GM180" s="62"/>
      <c r="GN180" s="62"/>
      <c r="GO180" s="62"/>
      <c r="GP180" s="62"/>
      <c r="GQ180" s="62"/>
      <c r="GR180" s="62"/>
      <c r="GS180" s="62"/>
      <c r="GT180" s="62"/>
      <c r="GU180" s="62"/>
      <c r="GV180" s="62"/>
      <c r="GW180" s="62"/>
      <c r="GX180" s="62"/>
      <c r="GY180" s="62"/>
      <c r="GZ180" s="62"/>
      <c r="HA180" s="62"/>
      <c r="HB180" s="62"/>
      <c r="HC180" s="62"/>
      <c r="HD180" s="62"/>
      <c r="HE180" s="62"/>
      <c r="HF180" s="62"/>
      <c r="HG180" s="62"/>
      <c r="HH180" s="62"/>
      <c r="HI180" s="62"/>
      <c r="HJ180" s="62"/>
      <c r="HK180" s="62"/>
      <c r="HL180" s="62"/>
      <c r="HM180" s="62"/>
      <c r="HN180" s="62"/>
      <c r="HO180" s="62"/>
      <c r="HP180" s="62"/>
      <c r="HQ180" s="62"/>
      <c r="HR180" s="62"/>
      <c r="HS180" s="62"/>
      <c r="HT180" s="62"/>
      <c r="HU180" s="62"/>
      <c r="HV180" s="62"/>
      <c r="HW180" s="62"/>
      <c r="HX180" s="62"/>
      <c r="HY180" s="62"/>
      <c r="HZ180" s="62"/>
      <c r="IA180" s="62"/>
      <c r="IB180" s="62"/>
      <c r="IC180" s="62"/>
      <c r="ID180" s="62"/>
      <c r="IE180" s="62"/>
      <c r="IF180" s="62"/>
      <c r="IG180" s="62"/>
      <c r="IH180" s="62"/>
      <c r="II180" s="62"/>
      <c r="IJ180" s="62"/>
      <c r="IK180" s="62"/>
      <c r="IL180" s="62"/>
      <c r="IM180" s="62"/>
      <c r="IN180" s="62"/>
      <c r="IO180" s="62"/>
      <c r="IP180" s="62"/>
      <c r="IQ180" s="62"/>
      <c r="IR180" s="62"/>
      <c r="IS180" s="62"/>
      <c r="IT180" s="62"/>
      <c r="IU180" s="62"/>
      <c r="IV180" s="62"/>
      <c r="IW180" s="62"/>
      <c r="IX180" s="62"/>
      <c r="IY180" s="62"/>
      <c r="IZ180" s="62"/>
      <c r="JA180" s="62"/>
      <c r="JB180" s="62"/>
      <c r="JC180" s="62"/>
      <c r="JD180" s="62"/>
      <c r="JE180" s="62"/>
      <c r="JF180" s="62"/>
      <c r="JG180" s="62"/>
      <c r="JH180" s="62"/>
      <c r="JI180" s="62"/>
      <c r="JJ180" s="62"/>
      <c r="JK180" s="62"/>
      <c r="JL180" s="62"/>
      <c r="JM180" s="62"/>
      <c r="JN180" s="62"/>
      <c r="JO180" s="62"/>
      <c r="JP180" s="62"/>
      <c r="JQ180" s="62"/>
      <c r="JR180" s="62"/>
      <c r="JS180" s="62"/>
      <c r="JT180" s="62"/>
      <c r="JU180" s="62"/>
      <c r="JV180" s="62"/>
      <c r="JW180" s="62"/>
      <c r="JX180" s="62"/>
      <c r="JY180" s="62"/>
      <c r="JZ180" s="62"/>
      <c r="KA180" s="62"/>
      <c r="KB180" s="62"/>
      <c r="KC180" s="62"/>
      <c r="KD180" s="62"/>
      <c r="KE180" s="62"/>
      <c r="KF180" s="62"/>
      <c r="KG180" s="62"/>
      <c r="KH180" s="62"/>
      <c r="KI180" s="62"/>
      <c r="KJ180" s="62"/>
      <c r="KK180" s="62"/>
      <c r="KL180" s="62"/>
      <c r="KM180" s="62"/>
      <c r="KN180" s="62"/>
      <c r="KO180" s="62"/>
      <c r="KP180" s="62"/>
      <c r="KQ180" s="62"/>
      <c r="KR180" s="62"/>
      <c r="KS180" s="62"/>
      <c r="KT180" s="62"/>
      <c r="KU180" s="62"/>
      <c r="KV180" s="62"/>
      <c r="KW180" s="62"/>
      <c r="KX180" s="62"/>
      <c r="KY180" s="62"/>
      <c r="KZ180" s="62"/>
      <c r="LA180" s="62"/>
      <c r="LB180" s="62"/>
      <c r="LC180" s="62"/>
      <c r="LD180" s="62"/>
      <c r="LE180" s="62"/>
      <c r="LF180" s="62"/>
      <c r="LG180" s="62"/>
      <c r="LH180" s="62"/>
      <c r="LI180" s="62"/>
      <c r="LJ180" s="62"/>
      <c r="LK180" s="62"/>
      <c r="LL180" s="62"/>
      <c r="LM180" s="62"/>
      <c r="LN180" s="62"/>
      <c r="LO180" s="62"/>
      <c r="LP180" s="62"/>
      <c r="LQ180" s="62"/>
      <c r="LR180" s="62"/>
      <c r="LS180" s="62"/>
      <c r="LT180" s="62"/>
      <c r="LU180" s="62"/>
      <c r="LV180" s="62"/>
      <c r="LW180" s="62"/>
      <c r="LX180" s="62"/>
      <c r="LY180" s="62"/>
      <c r="LZ180" s="62"/>
      <c r="MA180" s="62"/>
      <c r="MB180" s="62"/>
      <c r="MC180" s="62"/>
      <c r="MD180" s="62"/>
      <c r="ME180" s="62"/>
      <c r="MF180" s="62"/>
      <c r="MG180" s="62"/>
      <c r="MH180" s="62"/>
      <c r="MI180" s="62"/>
      <c r="MJ180" s="62"/>
      <c r="MK180" s="62"/>
      <c r="ML180" s="62"/>
      <c r="MM180" s="62"/>
      <c r="MN180" s="62"/>
      <c r="MO180" s="62"/>
      <c r="MP180" s="62"/>
      <c r="MQ180" s="62"/>
      <c r="MR180" s="62"/>
      <c r="MS180" s="62"/>
      <c r="MT180" s="62"/>
      <c r="MU180" s="62"/>
      <c r="MV180" s="62"/>
      <c r="MW180" s="62"/>
      <c r="MX180" s="62"/>
      <c r="MY180" s="62"/>
      <c r="MZ180" s="62"/>
      <c r="NA180" s="62"/>
      <c r="NB180" s="62"/>
      <c r="NC180" s="62"/>
      <c r="ND180" s="62"/>
      <c r="NE180" s="62"/>
      <c r="NF180" s="62"/>
      <c r="NG180" s="62"/>
      <c r="NH180" s="62"/>
      <c r="NI180" s="62"/>
      <c r="NJ180" s="62"/>
      <c r="NK180" s="62"/>
      <c r="NL180" s="62"/>
      <c r="NM180" s="62"/>
      <c r="NN180" s="62"/>
      <c r="NO180" s="62"/>
      <c r="NP180" s="62"/>
      <c r="NQ180" s="62"/>
      <c r="NR180" s="62"/>
      <c r="NS180" s="62"/>
      <c r="NT180" s="62"/>
      <c r="NU180" s="62"/>
      <c r="NV180" s="62"/>
      <c r="NW180" s="62"/>
      <c r="NX180" s="62"/>
      <c r="NY180" s="62"/>
      <c r="NZ180" s="62"/>
      <c r="OA180" s="62"/>
      <c r="OB180" s="62"/>
      <c r="OC180" s="62"/>
      <c r="OD180" s="62"/>
      <c r="OE180" s="62"/>
      <c r="OF180" s="62"/>
      <c r="OG180" s="62"/>
      <c r="OH180" s="62"/>
      <c r="OI180" s="62"/>
      <c r="OJ180" s="62"/>
      <c r="OK180" s="62"/>
      <c r="OL180" s="62"/>
      <c r="OM180" s="62"/>
      <c r="ON180" s="62"/>
      <c r="OO180" s="62"/>
      <c r="OP180" s="62"/>
      <c r="OQ180" s="62"/>
      <c r="OR180" s="62"/>
      <c r="OS180" s="62"/>
      <c r="OT180" s="62"/>
      <c r="OU180" s="62"/>
      <c r="OV180" s="62"/>
      <c r="OW180" s="62"/>
      <c r="OX180" s="62"/>
      <c r="OY180" s="62"/>
      <c r="OZ180" s="62"/>
      <c r="PA180" s="62"/>
      <c r="PB180" s="62"/>
      <c r="PC180" s="62"/>
      <c r="PD180" s="62"/>
      <c r="PE180" s="62"/>
      <c r="PF180" s="62"/>
      <c r="PG180" s="62"/>
      <c r="PH180" s="62"/>
      <c r="PI180" s="62"/>
      <c r="PJ180" s="62"/>
      <c r="PK180" s="62"/>
      <c r="PL180" s="62"/>
      <c r="PM180" s="62"/>
      <c r="PN180" s="62"/>
      <c r="PO180" s="62"/>
      <c r="PP180" s="62"/>
      <c r="PQ180" s="62"/>
      <c r="PR180" s="62"/>
      <c r="PS180" s="62"/>
      <c r="PT180" s="62"/>
      <c r="PU180" s="62"/>
      <c r="PV180" s="62"/>
      <c r="PW180" s="62"/>
      <c r="PX180" s="62"/>
      <c r="PY180" s="62"/>
      <c r="PZ180" s="62"/>
      <c r="QA180" s="62"/>
      <c r="QB180" s="62"/>
      <c r="QC180" s="62"/>
      <c r="QD180" s="62"/>
      <c r="QE180" s="62"/>
      <c r="QF180" s="62"/>
      <c r="QG180" s="62"/>
      <c r="QH180" s="62"/>
      <c r="QI180" s="62"/>
      <c r="QJ180" s="62"/>
      <c r="QK180" s="62"/>
      <c r="QL180" s="62"/>
      <c r="QM180" s="62"/>
      <c r="QN180" s="62"/>
      <c r="QO180" s="62"/>
      <c r="QP180" s="62"/>
      <c r="QQ180" s="62"/>
      <c r="QR180" s="62"/>
      <c r="QS180" s="62"/>
      <c r="QT180" s="62"/>
      <c r="QU180" s="62"/>
      <c r="QV180" s="62"/>
      <c r="QW180" s="62"/>
      <c r="QX180" s="62"/>
      <c r="QY180" s="62"/>
      <c r="QZ180" s="62"/>
      <c r="RA180" s="62"/>
      <c r="RB180" s="62"/>
      <c r="RC180" s="62"/>
      <c r="RD180" s="62"/>
      <c r="RE180" s="62"/>
      <c r="RF180" s="62"/>
      <c r="RG180" s="62"/>
      <c r="RH180" s="62"/>
      <c r="RI180" s="62"/>
      <c r="RJ180" s="62"/>
      <c r="RK180" s="62"/>
      <c r="RL180" s="62"/>
      <c r="RM180" s="62"/>
      <c r="RN180" s="62"/>
      <c r="RO180" s="62"/>
      <c r="RP180" s="62"/>
      <c r="RQ180" s="62"/>
      <c r="RR180" s="62"/>
      <c r="RS180" s="62"/>
      <c r="RT180" s="62"/>
      <c r="RU180" s="62"/>
      <c r="RV180" s="62"/>
      <c r="RW180" s="62"/>
      <c r="RX180" s="62"/>
      <c r="RY180" s="62"/>
      <c r="RZ180" s="62"/>
      <c r="SA180" s="62"/>
      <c r="SB180" s="62"/>
      <c r="SC180" s="62"/>
      <c r="SD180" s="62"/>
      <c r="SE180" s="62"/>
      <c r="SF180" s="62"/>
      <c r="SG180" s="62"/>
      <c r="SH180" s="62"/>
      <c r="SI180" s="62"/>
      <c r="SJ180" s="62"/>
      <c r="SK180" s="62"/>
      <c r="SL180" s="62"/>
      <c r="SM180" s="62"/>
      <c r="SN180" s="62"/>
      <c r="SO180" s="62"/>
      <c r="SP180" s="62"/>
      <c r="SQ180" s="62"/>
      <c r="SR180" s="62"/>
      <c r="SS180" s="62"/>
      <c r="ST180" s="62"/>
      <c r="SU180" s="62"/>
      <c r="SV180" s="62"/>
      <c r="SW180" s="62"/>
      <c r="SX180" s="62"/>
      <c r="SY180" s="62"/>
      <c r="SZ180" s="62"/>
      <c r="TA180" s="62"/>
    </row>
    <row r="181" spans="1:521" s="138" customFormat="1" ht="13.95" customHeight="1" x14ac:dyDescent="0.3">
      <c r="A181" s="184"/>
      <c r="B181" s="150" t="s">
        <v>101</v>
      </c>
      <c r="C181" s="150" t="s">
        <v>108</v>
      </c>
      <c r="D181" s="150"/>
      <c r="E181" s="150"/>
      <c r="F181" s="150"/>
      <c r="G181" s="150"/>
      <c r="H181" s="150"/>
      <c r="I181" s="150"/>
      <c r="J181" s="150"/>
      <c r="K181" s="150"/>
      <c r="L181" s="150"/>
      <c r="M181" s="150"/>
      <c r="N181" s="150"/>
      <c r="O181" s="150"/>
      <c r="P181" s="150" t="s">
        <v>113</v>
      </c>
      <c r="Q181" s="150" t="s">
        <v>113</v>
      </c>
      <c r="R181" s="150"/>
      <c r="S181" s="150"/>
      <c r="T181" s="150"/>
      <c r="U181" s="150"/>
      <c r="V181" s="61"/>
      <c r="W181" s="150"/>
      <c r="X181" s="62"/>
      <c r="Y181" s="62"/>
      <c r="Z181" s="62"/>
      <c r="AA181" s="62"/>
      <c r="AB181" s="62"/>
      <c r="AC181" s="62"/>
      <c r="AD181" s="62"/>
      <c r="AE181" s="62"/>
      <c r="AF181" s="62"/>
      <c r="AG181" s="62"/>
      <c r="AH181" s="62"/>
      <c r="AI181" s="62"/>
      <c r="AJ181" s="62"/>
      <c r="AK181" s="62"/>
      <c r="AL181" s="62"/>
      <c r="AM181" s="62"/>
      <c r="AN181" s="62"/>
      <c r="AO181" s="62"/>
      <c r="AP181" s="62"/>
      <c r="AQ181" s="62"/>
      <c r="AR181" s="62"/>
      <c r="AS181" s="62"/>
      <c r="AT181" s="62"/>
      <c r="AU181" s="62"/>
      <c r="AV181" s="62"/>
      <c r="AW181" s="62"/>
      <c r="AX181" s="62"/>
      <c r="AY181" s="62"/>
      <c r="AZ181" s="62"/>
      <c r="BA181" s="62"/>
      <c r="BB181" s="62"/>
      <c r="BC181" s="62"/>
      <c r="BD181" s="62"/>
      <c r="BE181" s="62"/>
      <c r="BF181" s="62"/>
      <c r="BG181" s="62"/>
      <c r="BH181" s="62"/>
      <c r="BI181" s="62"/>
      <c r="BJ181" s="62"/>
      <c r="BK181" s="62"/>
      <c r="BL181" s="62"/>
      <c r="BM181" s="62"/>
      <c r="BN181" s="62"/>
      <c r="BO181" s="62"/>
      <c r="BP181" s="62"/>
      <c r="BQ181" s="62"/>
      <c r="BR181" s="62"/>
      <c r="BS181" s="62"/>
      <c r="BT181" s="62"/>
      <c r="BU181" s="62"/>
      <c r="BV181" s="62"/>
      <c r="BW181" s="62"/>
      <c r="BX181" s="62"/>
      <c r="BY181" s="62"/>
      <c r="BZ181" s="62"/>
      <c r="CA181" s="62"/>
      <c r="CB181" s="62"/>
      <c r="CC181" s="62"/>
      <c r="CD181" s="62"/>
      <c r="CE181" s="62"/>
      <c r="CF181" s="62"/>
      <c r="CG181" s="62"/>
      <c r="CH181" s="62"/>
      <c r="CI181" s="62"/>
      <c r="CJ181" s="62"/>
      <c r="CK181" s="62"/>
      <c r="CL181" s="62"/>
      <c r="CM181" s="62"/>
      <c r="CN181" s="62"/>
      <c r="CO181" s="62"/>
      <c r="CP181" s="62"/>
      <c r="CQ181" s="62"/>
      <c r="CR181" s="62"/>
      <c r="CS181" s="62"/>
      <c r="CT181" s="62"/>
      <c r="CU181" s="62"/>
      <c r="CV181" s="62"/>
      <c r="CW181" s="62"/>
      <c r="CX181" s="62"/>
      <c r="CY181" s="62"/>
      <c r="CZ181" s="62"/>
      <c r="DA181" s="62"/>
      <c r="DB181" s="62"/>
      <c r="DC181" s="62"/>
      <c r="DD181" s="62"/>
      <c r="DE181" s="62"/>
      <c r="DF181" s="62"/>
      <c r="DG181" s="62"/>
      <c r="DH181" s="62"/>
      <c r="DI181" s="62"/>
      <c r="DJ181" s="62"/>
      <c r="DK181" s="62"/>
      <c r="DL181" s="62"/>
      <c r="DM181" s="62"/>
      <c r="DN181" s="62"/>
      <c r="DO181" s="62"/>
      <c r="DP181" s="62"/>
      <c r="DQ181" s="62"/>
      <c r="DR181" s="62"/>
      <c r="DS181" s="62"/>
      <c r="DT181" s="62"/>
      <c r="DU181" s="62"/>
      <c r="DV181" s="62"/>
      <c r="DW181" s="62"/>
      <c r="DX181" s="62"/>
      <c r="DY181" s="62"/>
      <c r="DZ181" s="62"/>
      <c r="EA181" s="62"/>
      <c r="EB181" s="62"/>
      <c r="EC181" s="62"/>
      <c r="ED181" s="62"/>
      <c r="EE181" s="62"/>
      <c r="EF181" s="62"/>
      <c r="EG181" s="62"/>
      <c r="EH181" s="62"/>
      <c r="EI181" s="62"/>
      <c r="EJ181" s="62"/>
      <c r="EK181" s="62"/>
      <c r="EL181" s="62"/>
      <c r="EM181" s="62"/>
      <c r="EN181" s="62"/>
      <c r="EO181" s="62"/>
      <c r="EP181" s="62"/>
      <c r="EQ181" s="62"/>
      <c r="ER181" s="62"/>
      <c r="ES181" s="62"/>
      <c r="ET181" s="62"/>
      <c r="EU181" s="62"/>
      <c r="EV181" s="62"/>
      <c r="EW181" s="62"/>
      <c r="EX181" s="62"/>
      <c r="EY181" s="62"/>
      <c r="EZ181" s="62"/>
      <c r="FA181" s="62"/>
      <c r="FB181" s="62"/>
      <c r="FC181" s="62"/>
      <c r="FD181" s="62"/>
      <c r="FE181" s="62"/>
      <c r="FF181" s="62"/>
      <c r="FG181" s="62"/>
      <c r="FH181" s="62"/>
      <c r="FI181" s="62"/>
      <c r="FJ181" s="62"/>
      <c r="FK181" s="62"/>
      <c r="FL181" s="62"/>
      <c r="FM181" s="62"/>
      <c r="FN181" s="62"/>
      <c r="FO181" s="62"/>
      <c r="FP181" s="62"/>
      <c r="FQ181" s="62"/>
      <c r="FR181" s="62"/>
      <c r="FS181" s="62"/>
      <c r="FT181" s="62"/>
      <c r="FU181" s="62"/>
      <c r="FV181" s="62"/>
      <c r="FW181" s="62"/>
      <c r="FX181" s="62"/>
      <c r="FY181" s="62"/>
      <c r="FZ181" s="62"/>
      <c r="GA181" s="62"/>
      <c r="GB181" s="62"/>
      <c r="GC181" s="62"/>
      <c r="GD181" s="62"/>
      <c r="GE181" s="62"/>
      <c r="GF181" s="62"/>
      <c r="GG181" s="62"/>
      <c r="GH181" s="62"/>
      <c r="GI181" s="62"/>
      <c r="GJ181" s="62"/>
      <c r="GK181" s="62"/>
      <c r="GL181" s="62"/>
      <c r="GM181" s="62"/>
      <c r="GN181" s="62"/>
      <c r="GO181" s="62"/>
      <c r="GP181" s="62"/>
      <c r="GQ181" s="62"/>
      <c r="GR181" s="62"/>
      <c r="GS181" s="62"/>
      <c r="GT181" s="62"/>
      <c r="GU181" s="62"/>
      <c r="GV181" s="62"/>
      <c r="GW181" s="62"/>
      <c r="GX181" s="62"/>
      <c r="GY181" s="62"/>
      <c r="GZ181" s="62"/>
      <c r="HA181" s="62"/>
      <c r="HB181" s="62"/>
      <c r="HC181" s="62"/>
      <c r="HD181" s="62"/>
      <c r="HE181" s="62"/>
      <c r="HF181" s="62"/>
      <c r="HG181" s="62"/>
      <c r="HH181" s="62"/>
      <c r="HI181" s="62"/>
      <c r="HJ181" s="62"/>
      <c r="HK181" s="62"/>
      <c r="HL181" s="62"/>
      <c r="HM181" s="62"/>
      <c r="HN181" s="62"/>
      <c r="HO181" s="62"/>
      <c r="HP181" s="62"/>
      <c r="HQ181" s="62"/>
      <c r="HR181" s="62"/>
      <c r="HS181" s="62"/>
      <c r="HT181" s="62"/>
      <c r="HU181" s="62"/>
      <c r="HV181" s="62"/>
      <c r="HW181" s="62"/>
      <c r="HX181" s="62"/>
      <c r="HY181" s="62"/>
      <c r="HZ181" s="62"/>
      <c r="IA181" s="62"/>
      <c r="IB181" s="62"/>
      <c r="IC181" s="62"/>
      <c r="ID181" s="62"/>
      <c r="IE181" s="62"/>
      <c r="IF181" s="62"/>
      <c r="IG181" s="62"/>
      <c r="IH181" s="62"/>
      <c r="II181" s="62"/>
      <c r="IJ181" s="62"/>
      <c r="IK181" s="62"/>
      <c r="IL181" s="62"/>
      <c r="IM181" s="62"/>
      <c r="IN181" s="62"/>
      <c r="IO181" s="62"/>
      <c r="IP181" s="62"/>
      <c r="IQ181" s="62"/>
      <c r="IR181" s="62"/>
      <c r="IS181" s="62"/>
      <c r="IT181" s="62"/>
      <c r="IU181" s="62"/>
      <c r="IV181" s="62"/>
      <c r="IW181" s="62"/>
      <c r="IX181" s="62"/>
      <c r="IY181" s="62"/>
      <c r="IZ181" s="62"/>
      <c r="JA181" s="62"/>
      <c r="JB181" s="62"/>
      <c r="JC181" s="62"/>
      <c r="JD181" s="62"/>
      <c r="JE181" s="62"/>
      <c r="JF181" s="62"/>
      <c r="JG181" s="62"/>
      <c r="JH181" s="62"/>
      <c r="JI181" s="62"/>
      <c r="JJ181" s="62"/>
      <c r="JK181" s="62"/>
      <c r="JL181" s="62"/>
      <c r="JM181" s="62"/>
      <c r="JN181" s="62"/>
      <c r="JO181" s="62"/>
      <c r="JP181" s="62"/>
      <c r="JQ181" s="62"/>
      <c r="JR181" s="62"/>
      <c r="JS181" s="62"/>
      <c r="JT181" s="62"/>
      <c r="JU181" s="62"/>
      <c r="JV181" s="62"/>
      <c r="JW181" s="62"/>
      <c r="JX181" s="62"/>
      <c r="JY181" s="62"/>
      <c r="JZ181" s="62"/>
      <c r="KA181" s="62"/>
      <c r="KB181" s="62"/>
      <c r="KC181" s="62"/>
      <c r="KD181" s="62"/>
      <c r="KE181" s="62"/>
      <c r="KF181" s="62"/>
      <c r="KG181" s="62"/>
      <c r="KH181" s="62"/>
      <c r="KI181" s="62"/>
      <c r="KJ181" s="62"/>
      <c r="KK181" s="62"/>
      <c r="KL181" s="62"/>
      <c r="KM181" s="62"/>
      <c r="KN181" s="62"/>
      <c r="KO181" s="62"/>
      <c r="KP181" s="62"/>
      <c r="KQ181" s="62"/>
      <c r="KR181" s="62"/>
      <c r="KS181" s="62"/>
      <c r="KT181" s="62"/>
      <c r="KU181" s="62"/>
      <c r="KV181" s="62"/>
      <c r="KW181" s="62"/>
      <c r="KX181" s="62"/>
      <c r="KY181" s="62"/>
      <c r="KZ181" s="62"/>
      <c r="LA181" s="62"/>
      <c r="LB181" s="62"/>
      <c r="LC181" s="62"/>
      <c r="LD181" s="62"/>
      <c r="LE181" s="62"/>
      <c r="LF181" s="62"/>
      <c r="LG181" s="62"/>
      <c r="LH181" s="62"/>
      <c r="LI181" s="62"/>
      <c r="LJ181" s="62"/>
      <c r="LK181" s="62"/>
      <c r="LL181" s="62"/>
      <c r="LM181" s="62"/>
      <c r="LN181" s="62"/>
      <c r="LO181" s="62"/>
      <c r="LP181" s="62"/>
      <c r="LQ181" s="62"/>
      <c r="LR181" s="62"/>
      <c r="LS181" s="62"/>
      <c r="LT181" s="62"/>
      <c r="LU181" s="62"/>
      <c r="LV181" s="62"/>
      <c r="LW181" s="62"/>
      <c r="LX181" s="62"/>
      <c r="LY181" s="62"/>
      <c r="LZ181" s="62"/>
      <c r="MA181" s="62"/>
      <c r="MB181" s="62"/>
      <c r="MC181" s="62"/>
      <c r="MD181" s="62"/>
      <c r="ME181" s="62"/>
      <c r="MF181" s="62"/>
      <c r="MG181" s="62"/>
      <c r="MH181" s="62"/>
      <c r="MI181" s="62"/>
      <c r="MJ181" s="62"/>
      <c r="MK181" s="62"/>
      <c r="ML181" s="62"/>
      <c r="MM181" s="62"/>
      <c r="MN181" s="62"/>
      <c r="MO181" s="62"/>
      <c r="MP181" s="62"/>
      <c r="MQ181" s="62"/>
      <c r="MR181" s="62"/>
      <c r="MS181" s="62"/>
      <c r="MT181" s="62"/>
      <c r="MU181" s="62"/>
      <c r="MV181" s="62"/>
      <c r="MW181" s="62"/>
      <c r="MX181" s="62"/>
      <c r="MY181" s="62"/>
      <c r="MZ181" s="62"/>
      <c r="NA181" s="62"/>
      <c r="NB181" s="62"/>
      <c r="NC181" s="62"/>
      <c r="ND181" s="62"/>
      <c r="NE181" s="62"/>
      <c r="NF181" s="62"/>
      <c r="NG181" s="62"/>
      <c r="NH181" s="62"/>
      <c r="NI181" s="62"/>
      <c r="NJ181" s="62"/>
      <c r="NK181" s="62"/>
      <c r="NL181" s="62"/>
      <c r="NM181" s="62"/>
      <c r="NN181" s="62"/>
      <c r="NO181" s="62"/>
      <c r="NP181" s="62"/>
      <c r="NQ181" s="62"/>
      <c r="NR181" s="62"/>
      <c r="NS181" s="62"/>
      <c r="NT181" s="62"/>
      <c r="NU181" s="62"/>
      <c r="NV181" s="62"/>
      <c r="NW181" s="62"/>
      <c r="NX181" s="62"/>
      <c r="NY181" s="62"/>
      <c r="NZ181" s="62"/>
      <c r="OA181" s="62"/>
      <c r="OB181" s="62"/>
      <c r="OC181" s="62"/>
      <c r="OD181" s="62"/>
      <c r="OE181" s="62"/>
      <c r="OF181" s="62"/>
      <c r="OG181" s="62"/>
      <c r="OH181" s="62"/>
      <c r="OI181" s="62"/>
      <c r="OJ181" s="62"/>
      <c r="OK181" s="62"/>
      <c r="OL181" s="62"/>
      <c r="OM181" s="62"/>
      <c r="ON181" s="62"/>
      <c r="OO181" s="62"/>
      <c r="OP181" s="62"/>
      <c r="OQ181" s="62"/>
      <c r="OR181" s="62"/>
      <c r="OS181" s="62"/>
      <c r="OT181" s="62"/>
      <c r="OU181" s="62"/>
      <c r="OV181" s="62"/>
      <c r="OW181" s="62"/>
      <c r="OX181" s="62"/>
      <c r="OY181" s="62"/>
      <c r="OZ181" s="62"/>
      <c r="PA181" s="62"/>
      <c r="PB181" s="62"/>
      <c r="PC181" s="62"/>
      <c r="PD181" s="62"/>
      <c r="PE181" s="62"/>
      <c r="PF181" s="62"/>
      <c r="PG181" s="62"/>
      <c r="PH181" s="62"/>
      <c r="PI181" s="62"/>
      <c r="PJ181" s="62"/>
      <c r="PK181" s="62"/>
      <c r="PL181" s="62"/>
      <c r="PM181" s="62"/>
      <c r="PN181" s="62"/>
      <c r="PO181" s="62"/>
      <c r="PP181" s="62"/>
      <c r="PQ181" s="62"/>
      <c r="PR181" s="62"/>
      <c r="PS181" s="62"/>
      <c r="PT181" s="62"/>
      <c r="PU181" s="62"/>
      <c r="PV181" s="62"/>
      <c r="PW181" s="62"/>
      <c r="PX181" s="62"/>
      <c r="PY181" s="62"/>
      <c r="PZ181" s="62"/>
      <c r="QA181" s="62"/>
      <c r="QB181" s="62"/>
      <c r="QC181" s="62"/>
      <c r="QD181" s="62"/>
      <c r="QE181" s="62"/>
      <c r="QF181" s="62"/>
      <c r="QG181" s="62"/>
      <c r="QH181" s="62"/>
      <c r="QI181" s="62"/>
      <c r="QJ181" s="62"/>
      <c r="QK181" s="62"/>
      <c r="QL181" s="62"/>
      <c r="QM181" s="62"/>
      <c r="QN181" s="62"/>
      <c r="QO181" s="62"/>
      <c r="QP181" s="62"/>
      <c r="QQ181" s="62"/>
      <c r="QR181" s="62"/>
      <c r="QS181" s="62"/>
      <c r="QT181" s="62"/>
      <c r="QU181" s="62"/>
      <c r="QV181" s="62"/>
      <c r="QW181" s="62"/>
      <c r="QX181" s="62"/>
      <c r="QY181" s="62"/>
      <c r="QZ181" s="62"/>
      <c r="RA181" s="62"/>
      <c r="RB181" s="62"/>
      <c r="RC181" s="62"/>
      <c r="RD181" s="62"/>
      <c r="RE181" s="62"/>
      <c r="RF181" s="62"/>
      <c r="RG181" s="62"/>
      <c r="RH181" s="62"/>
      <c r="RI181" s="62"/>
      <c r="RJ181" s="62"/>
      <c r="RK181" s="62"/>
      <c r="RL181" s="62"/>
      <c r="RM181" s="62"/>
      <c r="RN181" s="62"/>
      <c r="RO181" s="62"/>
      <c r="RP181" s="62"/>
      <c r="RQ181" s="62"/>
      <c r="RR181" s="62"/>
      <c r="RS181" s="62"/>
      <c r="RT181" s="62"/>
      <c r="RU181" s="62"/>
      <c r="RV181" s="62"/>
      <c r="RW181" s="62"/>
      <c r="RX181" s="62"/>
      <c r="RY181" s="62"/>
      <c r="RZ181" s="62"/>
      <c r="SA181" s="62"/>
      <c r="SB181" s="62"/>
      <c r="SC181" s="62"/>
      <c r="SD181" s="62"/>
      <c r="SE181" s="62"/>
      <c r="SF181" s="62"/>
      <c r="SG181" s="62"/>
      <c r="SH181" s="62"/>
      <c r="SI181" s="62"/>
      <c r="SJ181" s="62"/>
      <c r="SK181" s="62"/>
      <c r="SL181" s="62"/>
      <c r="SM181" s="62"/>
      <c r="SN181" s="62"/>
      <c r="SO181" s="62"/>
      <c r="SP181" s="62"/>
      <c r="SQ181" s="62"/>
      <c r="SR181" s="62"/>
      <c r="SS181" s="62"/>
      <c r="ST181" s="62"/>
      <c r="SU181" s="62"/>
      <c r="SV181" s="62"/>
      <c r="SW181" s="62"/>
      <c r="SX181" s="62"/>
      <c r="SY181" s="62"/>
      <c r="SZ181" s="62"/>
      <c r="TA181" s="62"/>
    </row>
    <row r="182" spans="1:521" ht="14.4" x14ac:dyDescent="0.3">
      <c r="A182" s="63"/>
      <c r="V182" s="63"/>
      <c r="W182" s="63"/>
    </row>
    <row r="183" spans="1:521" ht="14.4" x14ac:dyDescent="0.3">
      <c r="A183" s="63"/>
      <c r="V183" s="63"/>
      <c r="W183" s="63"/>
    </row>
    <row r="184" spans="1:521" ht="14.4" x14ac:dyDescent="0.3">
      <c r="A184" s="63"/>
      <c r="V184" s="63"/>
      <c r="W184" s="63"/>
    </row>
    <row r="185" spans="1:521" ht="14.4" x14ac:dyDescent="0.3">
      <c r="A185" s="63"/>
      <c r="V185" s="63"/>
      <c r="W185" s="63"/>
    </row>
    <row r="186" spans="1:521" ht="14.4" x14ac:dyDescent="0.3">
      <c r="A186" s="63"/>
      <c r="V186" s="63"/>
      <c r="W186" s="63"/>
    </row>
    <row r="187" spans="1:521" ht="14.4" x14ac:dyDescent="0.3">
      <c r="A187" s="63"/>
      <c r="V187" s="63"/>
      <c r="W187" s="63"/>
    </row>
    <row r="188" spans="1:521" ht="14.4" x14ac:dyDescent="0.3">
      <c r="A188" s="63"/>
      <c r="V188" s="63"/>
      <c r="W188" s="63"/>
    </row>
    <row r="189" spans="1:521" ht="14.4" x14ac:dyDescent="0.3">
      <c r="A189" s="63"/>
      <c r="V189" s="63"/>
      <c r="W189" s="63"/>
    </row>
    <row r="190" spans="1:521" ht="14.4" x14ac:dyDescent="0.3">
      <c r="A190" s="63"/>
      <c r="V190" s="63"/>
      <c r="W190" s="63"/>
    </row>
    <row r="191" spans="1:521" ht="14.4" x14ac:dyDescent="0.3">
      <c r="A191" s="63"/>
      <c r="V191" s="63"/>
      <c r="W191" s="63"/>
    </row>
    <row r="192" spans="1:521" ht="14.4" x14ac:dyDescent="0.3">
      <c r="A192" s="63"/>
      <c r="V192" s="63"/>
      <c r="W192" s="63"/>
    </row>
    <row r="193" spans="1:23" ht="15" customHeight="1" x14ac:dyDescent="0.3">
      <c r="A193" s="63"/>
      <c r="V193" s="63"/>
      <c r="W193" s="63"/>
    </row>
    <row r="194" spans="1:23" ht="15" customHeight="1" x14ac:dyDescent="0.3">
      <c r="A194" s="63"/>
      <c r="V194" s="63"/>
      <c r="W194" s="63"/>
    </row>
    <row r="195" spans="1:23" ht="15" customHeight="1" x14ac:dyDescent="0.3">
      <c r="A195" s="63"/>
      <c r="V195" s="63"/>
      <c r="W195" s="63"/>
    </row>
    <row r="196" spans="1:23" ht="15" customHeight="1" x14ac:dyDescent="0.3">
      <c r="A196" s="63"/>
      <c r="V196" s="63"/>
      <c r="W196" s="63"/>
    </row>
    <row r="197" spans="1:23" ht="15" customHeight="1" x14ac:dyDescent="0.3">
      <c r="A197" s="63"/>
      <c r="V197" s="63"/>
      <c r="W197" s="63"/>
    </row>
    <row r="198" spans="1:23" ht="15" customHeight="1" x14ac:dyDescent="0.3">
      <c r="A198" s="63"/>
      <c r="V198" s="63"/>
      <c r="W198" s="63"/>
    </row>
    <row r="199" spans="1:23" ht="15" customHeight="1" x14ac:dyDescent="0.3">
      <c r="A199" s="63"/>
      <c r="V199" s="63"/>
      <c r="W199" s="63"/>
    </row>
    <row r="200" spans="1:23" ht="15" customHeight="1" x14ac:dyDescent="0.3">
      <c r="A200" s="63"/>
      <c r="V200" s="63"/>
      <c r="W200" s="63"/>
    </row>
    <row r="201" spans="1:23" ht="15" customHeight="1" x14ac:dyDescent="0.3">
      <c r="A201" s="63"/>
      <c r="V201" s="63"/>
      <c r="W201" s="63"/>
    </row>
    <row r="202" spans="1:23" ht="15" customHeight="1" x14ac:dyDescent="0.3">
      <c r="A202" s="63"/>
      <c r="V202" s="63"/>
      <c r="W202" s="63"/>
    </row>
    <row r="203" spans="1:23" ht="15" customHeight="1" x14ac:dyDescent="0.3">
      <c r="A203" s="63"/>
      <c r="V203" s="63"/>
      <c r="W203" s="63"/>
    </row>
    <row r="204" spans="1:23" ht="15" customHeight="1" x14ac:dyDescent="0.3">
      <c r="A204" s="63"/>
      <c r="V204" s="63"/>
      <c r="W204" s="63"/>
    </row>
    <row r="205" spans="1:23" ht="15" customHeight="1" x14ac:dyDescent="0.3">
      <c r="A205" s="63"/>
      <c r="V205" s="63"/>
      <c r="W205" s="63"/>
    </row>
    <row r="206" spans="1:23" ht="15" customHeight="1" x14ac:dyDescent="0.3">
      <c r="A206" s="63"/>
      <c r="V206" s="63"/>
      <c r="W206" s="63"/>
    </row>
    <row r="207" spans="1:23" ht="15" customHeight="1" x14ac:dyDescent="0.3">
      <c r="A207" s="63"/>
      <c r="V207" s="63"/>
      <c r="W207" s="63"/>
    </row>
    <row r="208" spans="1:23" ht="15" customHeight="1" x14ac:dyDescent="0.3">
      <c r="A208" s="63"/>
      <c r="V208" s="63"/>
      <c r="W208" s="63"/>
    </row>
    <row r="209" spans="1:23" ht="15" customHeight="1" x14ac:dyDescent="0.3">
      <c r="A209" s="63"/>
      <c r="V209" s="63"/>
      <c r="W209" s="63"/>
    </row>
    <row r="210" spans="1:23" ht="15" customHeight="1" x14ac:dyDescent="0.3">
      <c r="A210" s="63"/>
      <c r="V210" s="63"/>
      <c r="W210" s="63"/>
    </row>
    <row r="211" spans="1:23" ht="15" customHeight="1" x14ac:dyDescent="0.3">
      <c r="A211" s="63"/>
      <c r="V211" s="63"/>
      <c r="W211" s="63"/>
    </row>
    <row r="212" spans="1:23" ht="15" customHeight="1" x14ac:dyDescent="0.3">
      <c r="A212" s="63"/>
      <c r="V212" s="63"/>
      <c r="W212" s="63"/>
    </row>
    <row r="213" spans="1:23" ht="15" customHeight="1" x14ac:dyDescent="0.3">
      <c r="A213" s="63"/>
      <c r="V213" s="63"/>
      <c r="W213" s="63"/>
    </row>
    <row r="214" spans="1:23" ht="15" customHeight="1" x14ac:dyDescent="0.3">
      <c r="A214" s="63"/>
      <c r="V214" s="63"/>
      <c r="W214" s="63"/>
    </row>
    <row r="215" spans="1:23" ht="15" customHeight="1" x14ac:dyDescent="0.3">
      <c r="A215" s="63"/>
      <c r="V215" s="63"/>
      <c r="W215" s="63"/>
    </row>
    <row r="216" spans="1:23" ht="15" customHeight="1" x14ac:dyDescent="0.3">
      <c r="A216" s="63"/>
      <c r="V216" s="63"/>
      <c r="W216" s="63"/>
    </row>
    <row r="217" spans="1:23" ht="15" customHeight="1" x14ac:dyDescent="0.3">
      <c r="A217" s="63"/>
      <c r="V217" s="63"/>
      <c r="W217" s="63"/>
    </row>
    <row r="218" spans="1:23" ht="15" customHeight="1" x14ac:dyDescent="0.3">
      <c r="A218" s="63"/>
      <c r="V218" s="63"/>
      <c r="W218" s="63"/>
    </row>
    <row r="219" spans="1:23" ht="15" customHeight="1" x14ac:dyDescent="0.3">
      <c r="A219" s="63"/>
      <c r="V219" s="63"/>
      <c r="W219" s="63"/>
    </row>
    <row r="220" spans="1:23" ht="15" customHeight="1" x14ac:dyDescent="0.3">
      <c r="A220" s="63"/>
      <c r="V220" s="63"/>
      <c r="W220" s="63"/>
    </row>
    <row r="221" spans="1:23" ht="15" customHeight="1" x14ac:dyDescent="0.3">
      <c r="A221" s="63"/>
      <c r="V221" s="63"/>
      <c r="W221" s="63"/>
    </row>
    <row r="222" spans="1:23" ht="15" customHeight="1" x14ac:dyDescent="0.3">
      <c r="A222" s="63"/>
      <c r="V222" s="63"/>
      <c r="W222" s="63"/>
    </row>
    <row r="223" spans="1:23" ht="15" customHeight="1" x14ac:dyDescent="0.3">
      <c r="A223" s="63"/>
      <c r="V223" s="63"/>
      <c r="W223" s="63"/>
    </row>
    <row r="224" spans="1:23" ht="15" customHeight="1" x14ac:dyDescent="0.3">
      <c r="A224" s="63"/>
      <c r="V224" s="63"/>
      <c r="W224" s="63"/>
    </row>
    <row r="225" spans="1:23" ht="15" customHeight="1" x14ac:dyDescent="0.3">
      <c r="A225" s="63"/>
      <c r="V225" s="63"/>
      <c r="W225" s="63"/>
    </row>
    <row r="226" spans="1:23" ht="15" customHeight="1" x14ac:dyDescent="0.3">
      <c r="A226" s="63"/>
      <c r="V226" s="63"/>
      <c r="W226" s="63"/>
    </row>
    <row r="227" spans="1:23" ht="15" customHeight="1" x14ac:dyDescent="0.3">
      <c r="A227" s="63"/>
      <c r="V227" s="63"/>
      <c r="W227" s="63"/>
    </row>
    <row r="228" spans="1:23" ht="15" customHeight="1" x14ac:dyDescent="0.3">
      <c r="A228" s="63"/>
      <c r="V228" s="63"/>
      <c r="W228" s="63"/>
    </row>
    <row r="229" spans="1:23" ht="15" customHeight="1" x14ac:dyDescent="0.3">
      <c r="A229" s="63"/>
      <c r="V229" s="63"/>
      <c r="W229" s="63"/>
    </row>
    <row r="230" spans="1:23" ht="15" customHeight="1" x14ac:dyDescent="0.3">
      <c r="A230" s="63"/>
      <c r="V230" s="63"/>
      <c r="W230" s="63"/>
    </row>
    <row r="231" spans="1:23" ht="15" customHeight="1" x14ac:dyDescent="0.3">
      <c r="A231" s="63"/>
      <c r="V231" s="63"/>
      <c r="W231" s="63"/>
    </row>
    <row r="232" spans="1:23" ht="15" customHeight="1" x14ac:dyDescent="0.3">
      <c r="A232" s="63"/>
      <c r="V232" s="63"/>
      <c r="W232" s="63"/>
    </row>
    <row r="233" spans="1:23" ht="15" customHeight="1" x14ac:dyDescent="0.3">
      <c r="A233" s="63"/>
      <c r="V233" s="63"/>
      <c r="W233" s="63"/>
    </row>
    <row r="234" spans="1:23" ht="15" customHeight="1" x14ac:dyDescent="0.3">
      <c r="A234" s="63"/>
      <c r="V234" s="63"/>
      <c r="W234" s="63"/>
    </row>
    <row r="235" spans="1:23" ht="15" customHeight="1" x14ac:dyDescent="0.3">
      <c r="A235" s="63"/>
      <c r="V235" s="63"/>
      <c r="W235" s="63"/>
    </row>
    <row r="236" spans="1:23" ht="15" customHeight="1" x14ac:dyDescent="0.3">
      <c r="A236" s="63"/>
      <c r="V236" s="63"/>
      <c r="W236" s="63"/>
    </row>
    <row r="237" spans="1:23" ht="15" customHeight="1" x14ac:dyDescent="0.3">
      <c r="A237" s="63"/>
      <c r="V237" s="63"/>
      <c r="W237" s="63"/>
    </row>
    <row r="238" spans="1:23" ht="15" customHeight="1" x14ac:dyDescent="0.3">
      <c r="A238" s="63"/>
      <c r="V238" s="63"/>
      <c r="W238" s="63"/>
    </row>
    <row r="239" spans="1:23" ht="15" customHeight="1" x14ac:dyDescent="0.3">
      <c r="A239" s="63"/>
      <c r="V239" s="63"/>
      <c r="W239" s="63"/>
    </row>
    <row r="240" spans="1:23" ht="15" customHeight="1" x14ac:dyDescent="0.3">
      <c r="A240" s="63"/>
      <c r="V240" s="63"/>
      <c r="W240" s="63"/>
    </row>
    <row r="241" spans="1:23" ht="15" customHeight="1" x14ac:dyDescent="0.3">
      <c r="A241" s="63"/>
      <c r="V241" s="63"/>
      <c r="W241" s="63"/>
    </row>
    <row r="242" spans="1:23" ht="15" customHeight="1" x14ac:dyDescent="0.3">
      <c r="A242" s="63"/>
      <c r="V242" s="63"/>
      <c r="W242" s="63"/>
    </row>
    <row r="243" spans="1:23" ht="15" customHeight="1" x14ac:dyDescent="0.3">
      <c r="A243" s="63"/>
      <c r="V243" s="63"/>
      <c r="W243" s="63"/>
    </row>
    <row r="244" spans="1:23" ht="15" customHeight="1" x14ac:dyDescent="0.3">
      <c r="A244" s="63"/>
      <c r="V244" s="63"/>
      <c r="W244" s="63"/>
    </row>
    <row r="245" spans="1:23" ht="15" customHeight="1" x14ac:dyDescent="0.3">
      <c r="A245" s="63"/>
      <c r="V245" s="63"/>
      <c r="W245" s="63"/>
    </row>
    <row r="246" spans="1:23" ht="15" customHeight="1" x14ac:dyDescent="0.3">
      <c r="A246" s="63"/>
      <c r="V246" s="63"/>
      <c r="W246" s="63"/>
    </row>
    <row r="247" spans="1:23" ht="15" customHeight="1" x14ac:dyDescent="0.3">
      <c r="A247" s="63"/>
      <c r="V247" s="63"/>
      <c r="W247" s="63"/>
    </row>
    <row r="248" spans="1:23" ht="15" customHeight="1" x14ac:dyDescent="0.3">
      <c r="A248" s="63"/>
      <c r="V248" s="63"/>
      <c r="W248" s="63"/>
    </row>
    <row r="249" spans="1:23" ht="15" customHeight="1" x14ac:dyDescent="0.3">
      <c r="A249" s="63"/>
      <c r="V249" s="63"/>
      <c r="W249" s="63"/>
    </row>
    <row r="250" spans="1:23" ht="15" customHeight="1" x14ac:dyDescent="0.3">
      <c r="A250" s="63"/>
      <c r="V250" s="63"/>
      <c r="W250" s="63"/>
    </row>
    <row r="251" spans="1:23" ht="15" customHeight="1" x14ac:dyDescent="0.3">
      <c r="A251" s="63"/>
      <c r="V251" s="63"/>
      <c r="W251" s="63"/>
    </row>
    <row r="252" spans="1:23" ht="15" customHeight="1" x14ac:dyDescent="0.3">
      <c r="A252" s="63"/>
      <c r="V252" s="63"/>
      <c r="W252" s="63"/>
    </row>
    <row r="253" spans="1:23" ht="15" customHeight="1" x14ac:dyDescent="0.3">
      <c r="A253" s="63"/>
      <c r="V253" s="63"/>
      <c r="W253" s="63"/>
    </row>
    <row r="254" spans="1:23" ht="15" customHeight="1" x14ac:dyDescent="0.3">
      <c r="A254" s="63"/>
      <c r="V254" s="63"/>
      <c r="W254" s="63"/>
    </row>
    <row r="255" spans="1:23" ht="15" customHeight="1" x14ac:dyDescent="0.3">
      <c r="A255" s="63"/>
      <c r="V255" s="63"/>
      <c r="W255" s="63"/>
    </row>
    <row r="256" spans="1:23" ht="15" customHeight="1" x14ac:dyDescent="0.3">
      <c r="A256" s="63"/>
      <c r="V256" s="63"/>
      <c r="W256" s="63"/>
    </row>
    <row r="257" spans="1:23" ht="15" customHeight="1" x14ac:dyDescent="0.3">
      <c r="A257" s="63"/>
      <c r="V257" s="63"/>
      <c r="W257" s="63"/>
    </row>
    <row r="258" spans="1:23" ht="15" customHeight="1" x14ac:dyDescent="0.3">
      <c r="A258" s="63"/>
      <c r="V258" s="63"/>
      <c r="W258" s="63"/>
    </row>
    <row r="259" spans="1:23" ht="15" customHeight="1" x14ac:dyDescent="0.3">
      <c r="A259" s="63"/>
      <c r="V259" s="63"/>
      <c r="W259" s="63"/>
    </row>
    <row r="260" spans="1:23" ht="15" customHeight="1" x14ac:dyDescent="0.3">
      <c r="A260" s="63"/>
      <c r="V260" s="63"/>
      <c r="W260" s="63"/>
    </row>
    <row r="261" spans="1:23" ht="15" customHeight="1" x14ac:dyDescent="0.3">
      <c r="A261" s="63"/>
      <c r="V261" s="63"/>
      <c r="W261" s="63"/>
    </row>
    <row r="262" spans="1:23" ht="15" customHeight="1" x14ac:dyDescent="0.3">
      <c r="A262" s="63"/>
      <c r="V262" s="63"/>
      <c r="W262" s="63"/>
    </row>
    <row r="263" spans="1:23" ht="15" customHeight="1" x14ac:dyDescent="0.3">
      <c r="A263" s="63"/>
      <c r="V263" s="63"/>
      <c r="W263" s="63"/>
    </row>
    <row r="264" spans="1:23" ht="15" customHeight="1" x14ac:dyDescent="0.3">
      <c r="A264" s="63"/>
      <c r="V264" s="63"/>
      <c r="W264" s="63"/>
    </row>
    <row r="265" spans="1:23" ht="15" customHeight="1" x14ac:dyDescent="0.3">
      <c r="A265" s="63"/>
      <c r="V265" s="63"/>
      <c r="W265" s="63"/>
    </row>
    <row r="266" spans="1:23" ht="15" customHeight="1" x14ac:dyDescent="0.3">
      <c r="A266" s="63"/>
      <c r="V266" s="63"/>
      <c r="W266" s="63"/>
    </row>
    <row r="267" spans="1:23" ht="15" customHeight="1" x14ac:dyDescent="0.3">
      <c r="A267" s="63"/>
      <c r="V267" s="63"/>
      <c r="W267" s="63"/>
    </row>
    <row r="268" spans="1:23" ht="15" customHeight="1" x14ac:dyDescent="0.3">
      <c r="A268" s="63"/>
      <c r="V268" s="63"/>
      <c r="W268" s="63"/>
    </row>
    <row r="269" spans="1:23" ht="15" customHeight="1" x14ac:dyDescent="0.3">
      <c r="A269" s="63"/>
      <c r="V269" s="63"/>
      <c r="W269" s="63"/>
    </row>
    <row r="270" spans="1:23" ht="15" customHeight="1" x14ac:dyDescent="0.3">
      <c r="A270" s="63"/>
      <c r="V270" s="63"/>
      <c r="W270" s="63"/>
    </row>
    <row r="271" spans="1:23" ht="15" customHeight="1" x14ac:dyDescent="0.3">
      <c r="A271" s="63"/>
      <c r="V271" s="63"/>
      <c r="W271" s="63"/>
    </row>
    <row r="272" spans="1:23" ht="15" customHeight="1" x14ac:dyDescent="0.3">
      <c r="A272" s="63"/>
      <c r="V272" s="63"/>
      <c r="W272" s="63"/>
    </row>
    <row r="273" spans="1:23" ht="15" customHeight="1" x14ac:dyDescent="0.3">
      <c r="A273" s="63"/>
      <c r="V273" s="63"/>
      <c r="W273" s="63"/>
    </row>
    <row r="274" spans="1:23" ht="15" customHeight="1" x14ac:dyDescent="0.3">
      <c r="A274" s="63"/>
      <c r="V274" s="63"/>
      <c r="W274" s="63"/>
    </row>
    <row r="275" spans="1:23" ht="15" customHeight="1" x14ac:dyDescent="0.3">
      <c r="A275" s="63"/>
      <c r="V275" s="63"/>
      <c r="W275" s="63"/>
    </row>
    <row r="276" spans="1:23" ht="15" customHeight="1" x14ac:dyDescent="0.3">
      <c r="A276" s="63"/>
      <c r="V276" s="63"/>
      <c r="W276" s="63"/>
    </row>
    <row r="277" spans="1:23" ht="15" customHeight="1" x14ac:dyDescent="0.3">
      <c r="A277" s="63"/>
      <c r="V277" s="63"/>
      <c r="W277" s="63"/>
    </row>
    <row r="278" spans="1:23" ht="15" customHeight="1" x14ac:dyDescent="0.3">
      <c r="A278" s="63"/>
      <c r="V278" s="63"/>
      <c r="W278" s="63"/>
    </row>
    <row r="279" spans="1:23" ht="15" customHeight="1" x14ac:dyDescent="0.3">
      <c r="A279" s="63"/>
      <c r="V279" s="63"/>
      <c r="W279" s="63"/>
    </row>
    <row r="280" spans="1:23" ht="15" customHeight="1" x14ac:dyDescent="0.3">
      <c r="A280" s="63"/>
      <c r="V280" s="63"/>
      <c r="W280" s="63"/>
    </row>
    <row r="281" spans="1:23" ht="15" customHeight="1" x14ac:dyDescent="0.3">
      <c r="A281" s="63"/>
      <c r="V281" s="63"/>
      <c r="W281" s="63"/>
    </row>
    <row r="282" spans="1:23" ht="15" customHeight="1" x14ac:dyDescent="0.3">
      <c r="A282" s="63"/>
      <c r="V282" s="63"/>
      <c r="W282" s="63"/>
    </row>
    <row r="283" spans="1:23" ht="15" customHeight="1" x14ac:dyDescent="0.3">
      <c r="A283" s="63"/>
      <c r="V283" s="63"/>
      <c r="W283" s="63"/>
    </row>
    <row r="284" spans="1:23" ht="15" customHeight="1" x14ac:dyDescent="0.3">
      <c r="A284" s="63"/>
      <c r="V284" s="63"/>
      <c r="W284" s="63"/>
    </row>
    <row r="285" spans="1:23" ht="15" customHeight="1" x14ac:dyDescent="0.3">
      <c r="A285" s="63"/>
      <c r="V285" s="63"/>
      <c r="W285" s="63"/>
    </row>
    <row r="286" spans="1:23" ht="15" customHeight="1" x14ac:dyDescent="0.3">
      <c r="A286" s="63"/>
      <c r="V286" s="63"/>
      <c r="W286" s="63"/>
    </row>
    <row r="287" spans="1:23" ht="15" customHeight="1" x14ac:dyDescent="0.3">
      <c r="A287" s="63"/>
      <c r="V287" s="63"/>
      <c r="W287" s="63"/>
    </row>
    <row r="288" spans="1:23" ht="15" customHeight="1" x14ac:dyDescent="0.3">
      <c r="A288" s="63"/>
      <c r="V288" s="63"/>
      <c r="W288" s="63"/>
    </row>
    <row r="289" spans="1:23" ht="15" customHeight="1" x14ac:dyDescent="0.3">
      <c r="A289" s="63"/>
      <c r="V289" s="63"/>
      <c r="W289" s="63"/>
    </row>
    <row r="290" spans="1:23" ht="15" customHeight="1" x14ac:dyDescent="0.3">
      <c r="A290" s="63"/>
      <c r="V290" s="63"/>
      <c r="W290" s="63"/>
    </row>
    <row r="291" spans="1:23" ht="15" customHeight="1" x14ac:dyDescent="0.3">
      <c r="A291" s="63"/>
      <c r="V291" s="63"/>
      <c r="W291" s="63"/>
    </row>
    <row r="292" spans="1:23" ht="15" customHeight="1" x14ac:dyDescent="0.3">
      <c r="A292" s="63"/>
      <c r="V292" s="63"/>
      <c r="W292" s="63"/>
    </row>
    <row r="293" spans="1:23" ht="15" customHeight="1" x14ac:dyDescent="0.3">
      <c r="A293" s="63"/>
      <c r="V293" s="63"/>
      <c r="W293" s="63"/>
    </row>
    <row r="294" spans="1:23" ht="15" customHeight="1" x14ac:dyDescent="0.3">
      <c r="A294" s="63"/>
      <c r="V294" s="63"/>
      <c r="W294" s="63"/>
    </row>
    <row r="295" spans="1:23" ht="15" customHeight="1" x14ac:dyDescent="0.3">
      <c r="A295" s="63"/>
      <c r="V295" s="63"/>
      <c r="W295" s="63"/>
    </row>
    <row r="296" spans="1:23" ht="15" customHeight="1" x14ac:dyDescent="0.3">
      <c r="A296" s="63"/>
      <c r="V296" s="63"/>
      <c r="W296" s="63"/>
    </row>
    <row r="297" spans="1:23" ht="15" customHeight="1" x14ac:dyDescent="0.3">
      <c r="A297" s="63"/>
      <c r="V297" s="63"/>
      <c r="W297" s="63"/>
    </row>
    <row r="298" spans="1:23" ht="15" customHeight="1" x14ac:dyDescent="0.3">
      <c r="A298" s="63"/>
      <c r="V298" s="63"/>
      <c r="W298" s="63"/>
    </row>
    <row r="299" spans="1:23" ht="15" customHeight="1" x14ac:dyDescent="0.3">
      <c r="A299" s="63"/>
      <c r="V299" s="63"/>
      <c r="W299" s="63"/>
    </row>
    <row r="300" spans="1:23" ht="15" customHeight="1" x14ac:dyDescent="0.3">
      <c r="A300" s="63"/>
      <c r="V300" s="63"/>
      <c r="W300" s="63"/>
    </row>
    <row r="301" spans="1:23" ht="15" customHeight="1" x14ac:dyDescent="0.3">
      <c r="A301" s="63"/>
      <c r="V301" s="63"/>
      <c r="W301" s="63"/>
    </row>
    <row r="302" spans="1:23" ht="15" customHeight="1" x14ac:dyDescent="0.3">
      <c r="A302" s="63"/>
      <c r="V302" s="63"/>
      <c r="W302" s="63"/>
    </row>
    <row r="303" spans="1:23" ht="15" customHeight="1" x14ac:dyDescent="0.3">
      <c r="A303" s="63"/>
      <c r="V303" s="63"/>
      <c r="W303" s="63"/>
    </row>
    <row r="304" spans="1:23" ht="15" customHeight="1" x14ac:dyDescent="0.3">
      <c r="A304" s="63"/>
      <c r="V304" s="63"/>
      <c r="W304" s="63"/>
    </row>
    <row r="305" spans="1:23" ht="15" customHeight="1" x14ac:dyDescent="0.3">
      <c r="A305" s="63"/>
      <c r="V305" s="63"/>
      <c r="W305" s="63"/>
    </row>
    <row r="306" spans="1:23" ht="15" customHeight="1" x14ac:dyDescent="0.3">
      <c r="A306" s="63"/>
      <c r="V306" s="63"/>
      <c r="W306" s="63"/>
    </row>
    <row r="307" spans="1:23" ht="15" customHeight="1" x14ac:dyDescent="0.3">
      <c r="A307" s="63"/>
      <c r="V307" s="63"/>
      <c r="W307" s="63"/>
    </row>
    <row r="308" spans="1:23" ht="15" customHeight="1" x14ac:dyDescent="0.3">
      <c r="A308" s="63"/>
      <c r="V308" s="63"/>
      <c r="W308" s="63"/>
    </row>
    <row r="309" spans="1:23" ht="15" customHeight="1" x14ac:dyDescent="0.3">
      <c r="A309" s="63"/>
      <c r="V309" s="63"/>
      <c r="W309" s="63"/>
    </row>
    <row r="310" spans="1:23" ht="15" customHeight="1" x14ac:dyDescent="0.3">
      <c r="A310" s="63"/>
      <c r="V310" s="63"/>
      <c r="W310" s="63"/>
    </row>
    <row r="311" spans="1:23" ht="15" customHeight="1" x14ac:dyDescent="0.3">
      <c r="A311" s="63"/>
      <c r="V311" s="63"/>
      <c r="W311" s="63"/>
    </row>
    <row r="312" spans="1:23" ht="15" customHeight="1" x14ac:dyDescent="0.3">
      <c r="A312" s="63"/>
      <c r="V312" s="63"/>
      <c r="W312" s="63"/>
    </row>
    <row r="313" spans="1:23" ht="15" customHeight="1" x14ac:dyDescent="0.3">
      <c r="A313" s="63"/>
      <c r="V313" s="63"/>
      <c r="W313" s="63"/>
    </row>
    <row r="314" spans="1:23" ht="15" customHeight="1" x14ac:dyDescent="0.3">
      <c r="A314" s="63"/>
      <c r="V314" s="63"/>
      <c r="W314" s="63"/>
    </row>
    <row r="315" spans="1:23" ht="15" customHeight="1" x14ac:dyDescent="0.3">
      <c r="A315" s="63"/>
      <c r="V315" s="63"/>
      <c r="W315" s="63"/>
    </row>
    <row r="316" spans="1:23" ht="15" customHeight="1" x14ac:dyDescent="0.3">
      <c r="A316" s="63"/>
      <c r="V316" s="63"/>
      <c r="W316" s="63"/>
    </row>
    <row r="317" spans="1:23" ht="15" customHeight="1" x14ac:dyDescent="0.3">
      <c r="A317" s="63"/>
      <c r="V317" s="63"/>
      <c r="W317" s="63"/>
    </row>
    <row r="318" spans="1:23" ht="15" customHeight="1" x14ac:dyDescent="0.3">
      <c r="A318" s="63"/>
      <c r="V318" s="63"/>
      <c r="W318" s="63"/>
    </row>
    <row r="319" spans="1:23" ht="15" customHeight="1" x14ac:dyDescent="0.3">
      <c r="A319" s="63"/>
      <c r="V319" s="63"/>
      <c r="W319" s="63"/>
    </row>
    <row r="320" spans="1:23" ht="15" customHeight="1" x14ac:dyDescent="0.3">
      <c r="A320" s="63"/>
      <c r="V320" s="63"/>
      <c r="W320" s="63"/>
    </row>
    <row r="321" spans="1:23" ht="15" customHeight="1" x14ac:dyDescent="0.3">
      <c r="A321" s="63"/>
      <c r="V321" s="63"/>
      <c r="W321" s="63"/>
    </row>
    <row r="322" spans="1:23" ht="15" customHeight="1" x14ac:dyDescent="0.3">
      <c r="A322" s="63"/>
      <c r="V322" s="63"/>
      <c r="W322" s="63"/>
    </row>
    <row r="323" spans="1:23" ht="15" customHeight="1" x14ac:dyDescent="0.3">
      <c r="A323" s="63"/>
      <c r="V323" s="63"/>
      <c r="W323" s="63"/>
    </row>
    <row r="324" spans="1:23" ht="15" customHeight="1" x14ac:dyDescent="0.3">
      <c r="A324" s="63"/>
      <c r="V324" s="63"/>
      <c r="W324" s="63"/>
    </row>
    <row r="325" spans="1:23" ht="15" customHeight="1" x14ac:dyDescent="0.3">
      <c r="A325" s="63"/>
      <c r="V325" s="63"/>
      <c r="W325" s="63"/>
    </row>
    <row r="326" spans="1:23" ht="15" customHeight="1" x14ac:dyDescent="0.3">
      <c r="A326" s="63"/>
      <c r="V326" s="63"/>
      <c r="W326" s="63"/>
    </row>
    <row r="327" spans="1:23" ht="15" customHeight="1" x14ac:dyDescent="0.3">
      <c r="A327" s="63"/>
      <c r="V327" s="63"/>
      <c r="W327" s="63"/>
    </row>
    <row r="328" spans="1:23" ht="15" customHeight="1" x14ac:dyDescent="0.3">
      <c r="A328" s="63"/>
      <c r="V328" s="63"/>
      <c r="W328" s="63"/>
    </row>
    <row r="329" spans="1:23" ht="15" customHeight="1" x14ac:dyDescent="0.3">
      <c r="A329" s="63"/>
      <c r="V329" s="63"/>
      <c r="W329" s="63"/>
    </row>
    <row r="330" spans="1:23" ht="15" customHeight="1" x14ac:dyDescent="0.3">
      <c r="A330" s="63"/>
      <c r="V330" s="63"/>
      <c r="W330" s="63"/>
    </row>
    <row r="331" spans="1:23" ht="15" customHeight="1" x14ac:dyDescent="0.3">
      <c r="A331" s="63"/>
      <c r="V331" s="63"/>
      <c r="W331" s="63"/>
    </row>
    <row r="332" spans="1:23" ht="15" customHeight="1" x14ac:dyDescent="0.3">
      <c r="A332" s="63"/>
      <c r="V332" s="63"/>
      <c r="W332" s="63"/>
    </row>
    <row r="333" spans="1:23" ht="15" customHeight="1" x14ac:dyDescent="0.3">
      <c r="A333" s="63"/>
      <c r="V333" s="63"/>
      <c r="W333" s="63"/>
    </row>
    <row r="334" spans="1:23" ht="15" customHeight="1" x14ac:dyDescent="0.3">
      <c r="A334" s="63"/>
      <c r="V334" s="63"/>
      <c r="W334" s="63"/>
    </row>
    <row r="335" spans="1:23" ht="15" customHeight="1" x14ac:dyDescent="0.3">
      <c r="A335" s="63"/>
      <c r="V335" s="63"/>
      <c r="W335" s="63"/>
    </row>
    <row r="336" spans="1:23" ht="15" customHeight="1" x14ac:dyDescent="0.3">
      <c r="A336" s="63"/>
      <c r="V336" s="63"/>
      <c r="W336" s="63"/>
    </row>
    <row r="337" spans="1:23" ht="15" customHeight="1" x14ac:dyDescent="0.3">
      <c r="A337" s="63"/>
      <c r="V337" s="63"/>
      <c r="W337" s="63"/>
    </row>
    <row r="338" spans="1:23" ht="15" customHeight="1" x14ac:dyDescent="0.3">
      <c r="A338" s="63"/>
      <c r="V338" s="63"/>
      <c r="W338" s="63"/>
    </row>
    <row r="339" spans="1:23" ht="15" customHeight="1" x14ac:dyDescent="0.3">
      <c r="A339" s="63"/>
      <c r="V339" s="63"/>
      <c r="W339" s="63"/>
    </row>
    <row r="340" spans="1:23" ht="15" customHeight="1" x14ac:dyDescent="0.3">
      <c r="A340" s="63"/>
      <c r="V340" s="63"/>
      <c r="W340" s="63"/>
    </row>
    <row r="341" spans="1:23" ht="15" customHeight="1" x14ac:dyDescent="0.3">
      <c r="A341" s="63"/>
      <c r="V341" s="63"/>
      <c r="W341" s="63"/>
    </row>
    <row r="342" spans="1:23" ht="15" customHeight="1" x14ac:dyDescent="0.3">
      <c r="A342" s="63"/>
      <c r="V342" s="63"/>
      <c r="W342" s="63"/>
    </row>
    <row r="343" spans="1:23" ht="15" customHeight="1" x14ac:dyDescent="0.3">
      <c r="A343" s="63"/>
      <c r="V343" s="63"/>
      <c r="W343" s="63"/>
    </row>
    <row r="344" spans="1:23" ht="15" customHeight="1" x14ac:dyDescent="0.3">
      <c r="A344" s="63"/>
      <c r="V344" s="63"/>
      <c r="W344" s="63"/>
    </row>
    <row r="345" spans="1:23" ht="15" customHeight="1" x14ac:dyDescent="0.3">
      <c r="A345" s="63"/>
      <c r="V345" s="63"/>
      <c r="W345" s="63"/>
    </row>
    <row r="346" spans="1:23" ht="15" customHeight="1" x14ac:dyDescent="0.3">
      <c r="A346" s="63"/>
      <c r="V346" s="63"/>
      <c r="W346" s="63"/>
    </row>
    <row r="347" spans="1:23" ht="15" customHeight="1" x14ac:dyDescent="0.3">
      <c r="A347" s="63"/>
      <c r="V347" s="63"/>
      <c r="W347" s="63"/>
    </row>
    <row r="348" spans="1:23" ht="15" customHeight="1" x14ac:dyDescent="0.3">
      <c r="A348" s="63"/>
      <c r="V348" s="63"/>
      <c r="W348" s="63"/>
    </row>
    <row r="349" spans="1:23" ht="15" customHeight="1" x14ac:dyDescent="0.3">
      <c r="A349" s="63"/>
      <c r="V349" s="63"/>
      <c r="W349" s="63"/>
    </row>
    <row r="350" spans="1:23" ht="15" customHeight="1" x14ac:dyDescent="0.3">
      <c r="A350" s="63"/>
      <c r="V350" s="63"/>
      <c r="W350" s="63"/>
    </row>
    <row r="351" spans="1:23" ht="15" customHeight="1" x14ac:dyDescent="0.3">
      <c r="A351" s="63"/>
      <c r="V351" s="63"/>
      <c r="W351" s="63"/>
    </row>
    <row r="352" spans="1:23" ht="15" customHeight="1" x14ac:dyDescent="0.3">
      <c r="A352" s="63"/>
      <c r="V352" s="63"/>
      <c r="W352" s="63"/>
    </row>
    <row r="353" spans="1:23" ht="15" customHeight="1" x14ac:dyDescent="0.3">
      <c r="A353" s="63"/>
      <c r="V353" s="63"/>
      <c r="W353" s="63"/>
    </row>
    <row r="354" spans="1:23" ht="15" customHeight="1" x14ac:dyDescent="0.3">
      <c r="A354" s="63"/>
      <c r="V354" s="63"/>
      <c r="W354" s="63"/>
    </row>
    <row r="355" spans="1:23" ht="15" customHeight="1" x14ac:dyDescent="0.3">
      <c r="A355" s="63"/>
      <c r="V355" s="63"/>
      <c r="W355" s="63"/>
    </row>
    <row r="356" spans="1:23" ht="15" customHeight="1" x14ac:dyDescent="0.3">
      <c r="A356" s="63"/>
      <c r="V356" s="63"/>
      <c r="W356" s="63"/>
    </row>
    <row r="357" spans="1:23" ht="15" customHeight="1" x14ac:dyDescent="0.3">
      <c r="A357" s="63"/>
      <c r="V357" s="63"/>
      <c r="W357" s="63"/>
    </row>
    <row r="358" spans="1:23" ht="15" customHeight="1" x14ac:dyDescent="0.3">
      <c r="A358" s="63"/>
      <c r="V358" s="63"/>
      <c r="W358" s="63"/>
    </row>
    <row r="359" spans="1:23" ht="15" customHeight="1" x14ac:dyDescent="0.3">
      <c r="A359" s="63"/>
      <c r="V359" s="63"/>
      <c r="W359" s="63"/>
    </row>
    <row r="360" spans="1:23" ht="15" customHeight="1" x14ac:dyDescent="0.3">
      <c r="A360" s="63"/>
      <c r="V360" s="63"/>
      <c r="W360" s="63"/>
    </row>
    <row r="361" spans="1:23" ht="15" customHeight="1" x14ac:dyDescent="0.3">
      <c r="A361" s="63"/>
      <c r="V361" s="63"/>
      <c r="W361" s="63"/>
    </row>
    <row r="362" spans="1:23" ht="15" customHeight="1" x14ac:dyDescent="0.3">
      <c r="A362" s="63"/>
      <c r="V362" s="63"/>
      <c r="W362" s="63"/>
    </row>
    <row r="363" spans="1:23" ht="15" customHeight="1" x14ac:dyDescent="0.3">
      <c r="A363" s="63"/>
      <c r="V363" s="63"/>
      <c r="W363" s="63"/>
    </row>
    <row r="364" spans="1:23" ht="15" customHeight="1" x14ac:dyDescent="0.3">
      <c r="A364" s="63"/>
      <c r="V364" s="63"/>
      <c r="W364" s="63"/>
    </row>
    <row r="365" spans="1:23" ht="15" customHeight="1" x14ac:dyDescent="0.3">
      <c r="A365" s="63"/>
      <c r="V365" s="63"/>
      <c r="W365" s="63"/>
    </row>
    <row r="366" spans="1:23" ht="15" customHeight="1" x14ac:dyDescent="0.3">
      <c r="A366" s="63"/>
      <c r="V366" s="63"/>
      <c r="W366" s="63"/>
    </row>
    <row r="367" spans="1:23" ht="15" customHeight="1" x14ac:dyDescent="0.3">
      <c r="A367" s="63"/>
      <c r="V367" s="63"/>
      <c r="W367" s="63"/>
    </row>
    <row r="368" spans="1:23" ht="15" customHeight="1" x14ac:dyDescent="0.3">
      <c r="A368" s="63"/>
      <c r="V368" s="63"/>
      <c r="W368" s="63"/>
    </row>
    <row r="369" spans="1:23" ht="15" customHeight="1" x14ac:dyDescent="0.3">
      <c r="A369" s="63"/>
      <c r="V369" s="63"/>
      <c r="W369" s="63"/>
    </row>
    <row r="370" spans="1:23" ht="15" customHeight="1" x14ac:dyDescent="0.3">
      <c r="A370" s="63"/>
      <c r="V370" s="63"/>
      <c r="W370" s="63"/>
    </row>
    <row r="371" spans="1:23" ht="15" customHeight="1" x14ac:dyDescent="0.3">
      <c r="A371" s="63"/>
      <c r="V371" s="63"/>
      <c r="W371" s="63"/>
    </row>
    <row r="372" spans="1:23" ht="15" customHeight="1" x14ac:dyDescent="0.3">
      <c r="A372" s="63"/>
      <c r="V372" s="63"/>
      <c r="W372" s="63"/>
    </row>
    <row r="373" spans="1:23" ht="15" customHeight="1" x14ac:dyDescent="0.3">
      <c r="A373" s="63"/>
      <c r="V373" s="63"/>
      <c r="W373" s="63"/>
    </row>
    <row r="374" spans="1:23" ht="15" customHeight="1" x14ac:dyDescent="0.3">
      <c r="A374" s="63"/>
      <c r="V374" s="63"/>
      <c r="W374" s="63"/>
    </row>
    <row r="375" spans="1:23" ht="15" customHeight="1" x14ac:dyDescent="0.3">
      <c r="A375" s="63"/>
      <c r="V375" s="63"/>
      <c r="W375" s="63"/>
    </row>
    <row r="376" spans="1:23" ht="15" customHeight="1" x14ac:dyDescent="0.3">
      <c r="A376" s="63"/>
      <c r="V376" s="63"/>
      <c r="W376" s="63"/>
    </row>
    <row r="377" spans="1:23" ht="15" customHeight="1" x14ac:dyDescent="0.3">
      <c r="A377" s="63"/>
      <c r="V377" s="63"/>
      <c r="W377" s="63"/>
    </row>
    <row r="378" spans="1:23" ht="15" customHeight="1" x14ac:dyDescent="0.3">
      <c r="A378" s="63"/>
      <c r="V378" s="63"/>
      <c r="W378" s="63"/>
    </row>
    <row r="379" spans="1:23" ht="15" customHeight="1" x14ac:dyDescent="0.3">
      <c r="A379" s="63"/>
      <c r="V379" s="63"/>
      <c r="W379" s="63"/>
    </row>
    <row r="380" spans="1:23" ht="15" customHeight="1" x14ac:dyDescent="0.3">
      <c r="A380" s="63"/>
      <c r="V380" s="63"/>
      <c r="W380" s="63"/>
    </row>
    <row r="381" spans="1:23" ht="15" customHeight="1" x14ac:dyDescent="0.3">
      <c r="A381" s="63"/>
      <c r="V381" s="63"/>
      <c r="W381" s="63"/>
    </row>
    <row r="382" spans="1:23" ht="15" customHeight="1" x14ac:dyDescent="0.3">
      <c r="A382" s="63"/>
      <c r="V382" s="63"/>
      <c r="W382" s="63"/>
    </row>
    <row r="383" spans="1:23" ht="15" customHeight="1" x14ac:dyDescent="0.3">
      <c r="A383" s="63"/>
      <c r="V383" s="63"/>
      <c r="W383" s="63"/>
    </row>
    <row r="384" spans="1:23" ht="15" customHeight="1" x14ac:dyDescent="0.3">
      <c r="A384" s="63"/>
      <c r="V384" s="63"/>
      <c r="W384" s="63"/>
    </row>
    <row r="385" spans="1:23" ht="15" customHeight="1" x14ac:dyDescent="0.3">
      <c r="A385" s="63"/>
      <c r="V385" s="63"/>
      <c r="W385" s="63"/>
    </row>
    <row r="386" spans="1:23" ht="15" customHeight="1" x14ac:dyDescent="0.3">
      <c r="A386" s="63"/>
      <c r="V386" s="63"/>
      <c r="W386" s="63"/>
    </row>
    <row r="387" spans="1:23" ht="15" customHeight="1" x14ac:dyDescent="0.3">
      <c r="A387" s="63"/>
      <c r="V387" s="63"/>
      <c r="W387" s="63"/>
    </row>
    <row r="388" spans="1:23" ht="15" customHeight="1" x14ac:dyDescent="0.3">
      <c r="A388" s="63"/>
      <c r="V388" s="63"/>
      <c r="W388" s="63"/>
    </row>
    <row r="389" spans="1:23" ht="15" customHeight="1" x14ac:dyDescent="0.3">
      <c r="A389" s="63"/>
      <c r="V389" s="63"/>
      <c r="W389" s="63"/>
    </row>
    <row r="390" spans="1:23" ht="15" customHeight="1" x14ac:dyDescent="0.3">
      <c r="A390" s="63"/>
      <c r="V390" s="63"/>
      <c r="W390" s="63"/>
    </row>
    <row r="391" spans="1:23" ht="15" customHeight="1" x14ac:dyDescent="0.3">
      <c r="A391" s="63"/>
      <c r="V391" s="63"/>
      <c r="W391" s="63"/>
    </row>
    <row r="392" spans="1:23" ht="15" customHeight="1" x14ac:dyDescent="0.3">
      <c r="A392" s="63"/>
      <c r="V392" s="63"/>
      <c r="W392" s="63"/>
    </row>
    <row r="393" spans="1:23" ht="15" customHeight="1" x14ac:dyDescent="0.3">
      <c r="A393" s="63"/>
      <c r="V393" s="63"/>
      <c r="W393" s="63"/>
    </row>
    <row r="394" spans="1:23" ht="15" customHeight="1" x14ac:dyDescent="0.3">
      <c r="A394" s="63"/>
      <c r="V394" s="63"/>
      <c r="W394" s="63"/>
    </row>
    <row r="395" spans="1:23" ht="15" customHeight="1" x14ac:dyDescent="0.3">
      <c r="A395" s="63"/>
      <c r="V395" s="63"/>
      <c r="W395" s="63"/>
    </row>
    <row r="396" spans="1:23" ht="15" customHeight="1" x14ac:dyDescent="0.3">
      <c r="A396" s="63"/>
      <c r="V396" s="63"/>
      <c r="W396" s="63"/>
    </row>
    <row r="397" spans="1:23" ht="15" customHeight="1" x14ac:dyDescent="0.3">
      <c r="A397" s="63"/>
      <c r="V397" s="63"/>
      <c r="W397" s="63"/>
    </row>
    <row r="398" spans="1:23" ht="15" customHeight="1" x14ac:dyDescent="0.3">
      <c r="A398" s="63"/>
      <c r="V398" s="63"/>
      <c r="W398" s="63"/>
    </row>
    <row r="399" spans="1:23" ht="15" customHeight="1" x14ac:dyDescent="0.3">
      <c r="A399" s="63"/>
      <c r="V399" s="63"/>
      <c r="W399" s="63"/>
    </row>
    <row r="400" spans="1:23" ht="15" customHeight="1" x14ac:dyDescent="0.3">
      <c r="A400" s="63"/>
      <c r="V400" s="63"/>
      <c r="W400" s="63"/>
    </row>
    <row r="401" spans="1:23" ht="15" customHeight="1" x14ac:dyDescent="0.3">
      <c r="A401" s="63"/>
      <c r="V401" s="63"/>
      <c r="W401" s="63"/>
    </row>
    <row r="402" spans="1:23" ht="15" customHeight="1" x14ac:dyDescent="0.3">
      <c r="A402" s="63"/>
      <c r="V402" s="63"/>
      <c r="W402" s="63"/>
    </row>
    <row r="403" spans="1:23" ht="15" customHeight="1" x14ac:dyDescent="0.3">
      <c r="A403" s="63"/>
      <c r="V403" s="63"/>
      <c r="W403" s="63"/>
    </row>
    <row r="404" spans="1:23" ht="15" customHeight="1" x14ac:dyDescent="0.3">
      <c r="A404" s="63"/>
      <c r="V404" s="63"/>
      <c r="W404" s="63"/>
    </row>
    <row r="405" spans="1:23" ht="15" customHeight="1" x14ac:dyDescent="0.3">
      <c r="A405" s="63"/>
      <c r="V405" s="63"/>
      <c r="W405" s="63"/>
    </row>
    <row r="406" spans="1:23" ht="15" customHeight="1" x14ac:dyDescent="0.3">
      <c r="A406" s="63"/>
      <c r="V406" s="63"/>
      <c r="W406" s="63"/>
    </row>
    <row r="407" spans="1:23" ht="15" customHeight="1" x14ac:dyDescent="0.3">
      <c r="A407" s="63"/>
      <c r="V407" s="63"/>
      <c r="W407" s="63"/>
    </row>
    <row r="408" spans="1:23" ht="15" customHeight="1" x14ac:dyDescent="0.3">
      <c r="A408" s="63"/>
      <c r="V408" s="63"/>
      <c r="W408" s="63"/>
    </row>
    <row r="409" spans="1:23" ht="15" customHeight="1" x14ac:dyDescent="0.3">
      <c r="A409" s="63"/>
      <c r="V409" s="63"/>
      <c r="W409" s="63"/>
    </row>
    <row r="410" spans="1:23" ht="15" customHeight="1" x14ac:dyDescent="0.3">
      <c r="A410" s="63"/>
      <c r="V410" s="63"/>
      <c r="W410" s="63"/>
    </row>
    <row r="411" spans="1:23" ht="15" customHeight="1" x14ac:dyDescent="0.3">
      <c r="A411" s="63"/>
      <c r="V411" s="63"/>
      <c r="W411" s="63"/>
    </row>
    <row r="412" spans="1:23" ht="15" customHeight="1" x14ac:dyDescent="0.3">
      <c r="A412" s="63"/>
      <c r="V412" s="63"/>
      <c r="W412" s="63"/>
    </row>
    <row r="413" spans="1:23" ht="15" customHeight="1" x14ac:dyDescent="0.3">
      <c r="A413" s="63"/>
      <c r="V413" s="63"/>
      <c r="W413" s="63"/>
    </row>
    <row r="414" spans="1:23" ht="15" customHeight="1" x14ac:dyDescent="0.3">
      <c r="A414" s="63"/>
      <c r="V414" s="63"/>
      <c r="W414" s="63"/>
    </row>
    <row r="415" spans="1:23" ht="15" customHeight="1" x14ac:dyDescent="0.3">
      <c r="A415" s="63"/>
      <c r="V415" s="63"/>
      <c r="W415" s="63"/>
    </row>
    <row r="416" spans="1:23" ht="15" customHeight="1" x14ac:dyDescent="0.3">
      <c r="A416" s="63"/>
      <c r="V416" s="63"/>
      <c r="W416" s="63"/>
    </row>
    <row r="417" spans="1:23" ht="15" customHeight="1" x14ac:dyDescent="0.3">
      <c r="A417" s="63"/>
      <c r="V417" s="63"/>
      <c r="W417" s="63"/>
    </row>
    <row r="418" spans="1:23" ht="15" customHeight="1" x14ac:dyDescent="0.3">
      <c r="A418" s="63"/>
      <c r="V418" s="63"/>
      <c r="W418" s="63"/>
    </row>
    <row r="419" spans="1:23" ht="15" customHeight="1" x14ac:dyDescent="0.3">
      <c r="A419" s="63"/>
      <c r="V419" s="63"/>
      <c r="W419" s="63"/>
    </row>
    <row r="420" spans="1:23" ht="15" customHeight="1" x14ac:dyDescent="0.3">
      <c r="A420" s="63"/>
      <c r="V420" s="63"/>
      <c r="W420" s="63"/>
    </row>
    <row r="421" spans="1:23" ht="15" customHeight="1" x14ac:dyDescent="0.3">
      <c r="A421" s="63"/>
      <c r="V421" s="63"/>
      <c r="W421" s="63"/>
    </row>
    <row r="422" spans="1:23" ht="15" customHeight="1" x14ac:dyDescent="0.3">
      <c r="A422" s="63"/>
      <c r="V422" s="63"/>
      <c r="W422" s="63"/>
    </row>
    <row r="423" spans="1:23" ht="15" customHeight="1" x14ac:dyDescent="0.3">
      <c r="A423" s="63"/>
      <c r="V423" s="63"/>
      <c r="W423" s="63"/>
    </row>
    <row r="424" spans="1:23" ht="15" customHeight="1" x14ac:dyDescent="0.3">
      <c r="A424" s="63"/>
      <c r="V424" s="63"/>
      <c r="W424" s="63"/>
    </row>
    <row r="425" spans="1:23" ht="15" customHeight="1" x14ac:dyDescent="0.3">
      <c r="A425" s="63"/>
      <c r="V425" s="63"/>
      <c r="W425" s="63"/>
    </row>
    <row r="426" spans="1:23" ht="15" customHeight="1" x14ac:dyDescent="0.3">
      <c r="A426" s="63"/>
      <c r="V426" s="63"/>
      <c r="W426" s="63"/>
    </row>
    <row r="427" spans="1:23" ht="15" customHeight="1" x14ac:dyDescent="0.3">
      <c r="A427" s="63"/>
      <c r="V427" s="63"/>
      <c r="W427" s="63"/>
    </row>
    <row r="428" spans="1:23" ht="15" customHeight="1" x14ac:dyDescent="0.3">
      <c r="A428" s="63"/>
      <c r="V428" s="63"/>
      <c r="W428" s="63"/>
    </row>
    <row r="429" spans="1:23" ht="15" customHeight="1" x14ac:dyDescent="0.3">
      <c r="A429" s="63"/>
      <c r="V429" s="63"/>
      <c r="W429" s="63"/>
    </row>
    <row r="430" spans="1:23" ht="15" customHeight="1" x14ac:dyDescent="0.3">
      <c r="A430" s="63"/>
      <c r="V430" s="63"/>
      <c r="W430" s="63"/>
    </row>
    <row r="431" spans="1:23" ht="15" customHeight="1" x14ac:dyDescent="0.3">
      <c r="A431" s="63"/>
      <c r="V431" s="63"/>
      <c r="W431" s="63"/>
    </row>
    <row r="432" spans="1:23" ht="15" customHeight="1" x14ac:dyDescent="0.3">
      <c r="A432" s="63"/>
      <c r="V432" s="63"/>
      <c r="W432" s="63"/>
    </row>
    <row r="433" spans="1:23" ht="15" customHeight="1" x14ac:dyDescent="0.3">
      <c r="A433" s="63"/>
      <c r="V433" s="63"/>
      <c r="W433" s="63"/>
    </row>
    <row r="434" spans="1:23" ht="15" customHeight="1" x14ac:dyDescent="0.3">
      <c r="A434" s="63"/>
      <c r="V434" s="63"/>
      <c r="W434" s="63"/>
    </row>
    <row r="435" spans="1:23" ht="15" customHeight="1" x14ac:dyDescent="0.3">
      <c r="A435" s="63"/>
      <c r="V435" s="63"/>
      <c r="W435" s="63"/>
    </row>
    <row r="436" spans="1:23" ht="15" customHeight="1" x14ac:dyDescent="0.3">
      <c r="A436" s="63"/>
      <c r="V436" s="63"/>
      <c r="W436" s="63"/>
    </row>
    <row r="437" spans="1:23" ht="15" customHeight="1" x14ac:dyDescent="0.3">
      <c r="A437" s="63"/>
      <c r="V437" s="63"/>
      <c r="W437" s="63"/>
    </row>
    <row r="438" spans="1:23" ht="15" customHeight="1" x14ac:dyDescent="0.3">
      <c r="A438" s="63"/>
      <c r="V438" s="63"/>
      <c r="W438" s="63"/>
    </row>
    <row r="439" spans="1:23" ht="15" customHeight="1" x14ac:dyDescent="0.3">
      <c r="A439" s="63"/>
      <c r="V439" s="63"/>
      <c r="W439" s="63"/>
    </row>
    <row r="440" spans="1:23" ht="15" customHeight="1" x14ac:dyDescent="0.3">
      <c r="A440" s="63"/>
      <c r="V440" s="63"/>
      <c r="W440" s="63"/>
    </row>
    <row r="441" spans="1:23" ht="15" customHeight="1" x14ac:dyDescent="0.3">
      <c r="A441" s="63"/>
      <c r="V441" s="63"/>
      <c r="W441" s="63"/>
    </row>
    <row r="442" spans="1:23" ht="15" customHeight="1" x14ac:dyDescent="0.3">
      <c r="A442" s="63"/>
      <c r="V442" s="63"/>
      <c r="W442" s="63"/>
    </row>
    <row r="443" spans="1:23" ht="15" customHeight="1" x14ac:dyDescent="0.3">
      <c r="A443" s="63"/>
      <c r="V443" s="63"/>
      <c r="W443" s="63"/>
    </row>
    <row r="444" spans="1:23" ht="15" customHeight="1" x14ac:dyDescent="0.3">
      <c r="A444" s="63"/>
      <c r="V444" s="63"/>
      <c r="W444" s="63"/>
    </row>
    <row r="445" spans="1:23" ht="15" customHeight="1" x14ac:dyDescent="0.3">
      <c r="A445" s="63"/>
      <c r="V445" s="63"/>
      <c r="W445" s="63"/>
    </row>
    <row r="446" spans="1:23" ht="15" customHeight="1" x14ac:dyDescent="0.3">
      <c r="A446" s="63"/>
      <c r="V446" s="63"/>
      <c r="W446" s="63"/>
    </row>
    <row r="447" spans="1:23" ht="15" customHeight="1" x14ac:dyDescent="0.3">
      <c r="A447" s="63"/>
      <c r="V447" s="63"/>
      <c r="W447" s="63"/>
    </row>
    <row r="448" spans="1:23" ht="15" customHeight="1" x14ac:dyDescent="0.3">
      <c r="A448" s="63"/>
      <c r="V448" s="63"/>
      <c r="W448" s="63"/>
    </row>
    <row r="449" spans="1:23" ht="15" customHeight="1" x14ac:dyDescent="0.3">
      <c r="A449" s="63"/>
      <c r="V449" s="63"/>
      <c r="W449" s="63"/>
    </row>
    <row r="450" spans="1:23" ht="15" customHeight="1" x14ac:dyDescent="0.3">
      <c r="A450" s="63"/>
      <c r="V450" s="63"/>
      <c r="W450" s="63"/>
    </row>
    <row r="451" spans="1:23" ht="15" customHeight="1" x14ac:dyDescent="0.3">
      <c r="A451" s="63"/>
      <c r="V451" s="63"/>
      <c r="W451" s="63"/>
    </row>
    <row r="452" spans="1:23" ht="15" customHeight="1" x14ac:dyDescent="0.3">
      <c r="A452" s="63"/>
      <c r="V452" s="63"/>
      <c r="W452" s="63"/>
    </row>
    <row r="453" spans="1:23" ht="15" customHeight="1" x14ac:dyDescent="0.3">
      <c r="A453" s="63"/>
      <c r="V453" s="63"/>
      <c r="W453" s="63"/>
    </row>
    <row r="454" spans="1:23" ht="15" customHeight="1" x14ac:dyDescent="0.3">
      <c r="A454" s="63"/>
      <c r="V454" s="63"/>
      <c r="W454" s="63"/>
    </row>
    <row r="455" spans="1:23" ht="15" customHeight="1" x14ac:dyDescent="0.3">
      <c r="A455" s="63"/>
      <c r="V455" s="63"/>
      <c r="W455" s="63"/>
    </row>
    <row r="456" spans="1:23" ht="15" customHeight="1" x14ac:dyDescent="0.3">
      <c r="A456" s="63"/>
      <c r="V456" s="63"/>
      <c r="W456" s="63"/>
    </row>
    <row r="457" spans="1:23" ht="15" customHeight="1" x14ac:dyDescent="0.3">
      <c r="A457" s="63"/>
      <c r="V457" s="63"/>
      <c r="W457" s="63"/>
    </row>
    <row r="458" spans="1:23" ht="15" customHeight="1" x14ac:dyDescent="0.3">
      <c r="A458" s="63"/>
      <c r="V458" s="63"/>
      <c r="W458" s="63"/>
    </row>
    <row r="459" spans="1:23" ht="15" customHeight="1" x14ac:dyDescent="0.3">
      <c r="A459" s="63"/>
      <c r="V459" s="63"/>
      <c r="W459" s="63"/>
    </row>
    <row r="460" spans="1:23" ht="15" customHeight="1" x14ac:dyDescent="0.3">
      <c r="A460" s="63"/>
      <c r="V460" s="63"/>
      <c r="W460" s="63"/>
    </row>
    <row r="461" spans="1:23" ht="15" customHeight="1" x14ac:dyDescent="0.3">
      <c r="A461" s="63"/>
      <c r="V461" s="63"/>
      <c r="W461" s="63"/>
    </row>
    <row r="462" spans="1:23" ht="15" customHeight="1" x14ac:dyDescent="0.3">
      <c r="A462" s="63"/>
      <c r="V462" s="63"/>
      <c r="W462" s="63"/>
    </row>
    <row r="463" spans="1:23" ht="15" customHeight="1" x14ac:dyDescent="0.3">
      <c r="A463" s="63"/>
      <c r="V463" s="63"/>
      <c r="W463" s="63"/>
    </row>
    <row r="464" spans="1:23" ht="15" customHeight="1" x14ac:dyDescent="0.3">
      <c r="A464" s="63"/>
      <c r="V464" s="63"/>
      <c r="W464" s="63"/>
    </row>
    <row r="465" spans="1:23" ht="15" customHeight="1" x14ac:dyDescent="0.3">
      <c r="A465" s="63"/>
      <c r="V465" s="63"/>
      <c r="W465" s="63"/>
    </row>
    <row r="466" spans="1:23" ht="15" customHeight="1" x14ac:dyDescent="0.3">
      <c r="A466" s="63"/>
      <c r="V466" s="63"/>
      <c r="W466" s="63"/>
    </row>
    <row r="467" spans="1:23" ht="15" customHeight="1" x14ac:dyDescent="0.3">
      <c r="A467" s="63"/>
      <c r="V467" s="63"/>
      <c r="W467" s="63"/>
    </row>
    <row r="468" spans="1:23" ht="15" customHeight="1" x14ac:dyDescent="0.3">
      <c r="A468" s="63"/>
      <c r="V468" s="63"/>
      <c r="W468" s="63"/>
    </row>
    <row r="469" spans="1:23" ht="15" customHeight="1" x14ac:dyDescent="0.3">
      <c r="A469" s="63"/>
      <c r="V469" s="63"/>
      <c r="W469" s="63"/>
    </row>
    <row r="470" spans="1:23" ht="15" customHeight="1" x14ac:dyDescent="0.3">
      <c r="A470" s="63"/>
      <c r="V470" s="63"/>
      <c r="W470" s="63"/>
    </row>
    <row r="471" spans="1:23" ht="15" customHeight="1" x14ac:dyDescent="0.3">
      <c r="A471" s="63"/>
      <c r="V471" s="63"/>
      <c r="W471" s="63"/>
    </row>
    <row r="472" spans="1:23" ht="15" customHeight="1" x14ac:dyDescent="0.3">
      <c r="A472" s="63"/>
      <c r="V472" s="63"/>
      <c r="W472" s="63"/>
    </row>
    <row r="473" spans="1:23" ht="15" customHeight="1" x14ac:dyDescent="0.3">
      <c r="A473" s="63"/>
      <c r="V473" s="63"/>
      <c r="W473" s="63"/>
    </row>
    <row r="474" spans="1:23" ht="15" customHeight="1" x14ac:dyDescent="0.3">
      <c r="A474" s="63"/>
      <c r="V474" s="63"/>
      <c r="W474" s="63"/>
    </row>
    <row r="475" spans="1:23" ht="15" customHeight="1" x14ac:dyDescent="0.3">
      <c r="A475" s="63"/>
      <c r="V475" s="63"/>
      <c r="W475" s="63"/>
    </row>
    <row r="476" spans="1:23" ht="15" customHeight="1" x14ac:dyDescent="0.3">
      <c r="A476" s="63"/>
      <c r="V476" s="63"/>
      <c r="W476" s="63"/>
    </row>
    <row r="477" spans="1:23" ht="15" customHeight="1" x14ac:dyDescent="0.3">
      <c r="A477" s="63"/>
      <c r="V477" s="63"/>
      <c r="W477" s="63"/>
    </row>
    <row r="478" spans="1:23" ht="15" customHeight="1" x14ac:dyDescent="0.3">
      <c r="A478" s="63"/>
      <c r="V478" s="63"/>
      <c r="W478" s="63"/>
    </row>
    <row r="479" spans="1:23" ht="15" customHeight="1" x14ac:dyDescent="0.3">
      <c r="A479" s="63"/>
      <c r="V479" s="63"/>
      <c r="W479" s="63"/>
    </row>
    <row r="480" spans="1:23" ht="15" customHeight="1" x14ac:dyDescent="0.3">
      <c r="A480" s="63"/>
      <c r="V480" s="63"/>
      <c r="W480" s="63"/>
    </row>
    <row r="481" spans="1:23" ht="15" customHeight="1" x14ac:dyDescent="0.3">
      <c r="A481" s="63"/>
      <c r="V481" s="63"/>
      <c r="W481" s="63"/>
    </row>
    <row r="482" spans="1:23" ht="15" customHeight="1" x14ac:dyDescent="0.3">
      <c r="A482" s="63"/>
      <c r="V482" s="63"/>
      <c r="W482" s="63"/>
    </row>
    <row r="483" spans="1:23" ht="15" customHeight="1" x14ac:dyDescent="0.3">
      <c r="A483" s="63"/>
      <c r="V483" s="63"/>
      <c r="W483" s="63"/>
    </row>
    <row r="484" spans="1:23" ht="15" customHeight="1" x14ac:dyDescent="0.3">
      <c r="A484" s="63"/>
      <c r="V484" s="63"/>
      <c r="W484" s="63"/>
    </row>
    <row r="485" spans="1:23" ht="15" customHeight="1" x14ac:dyDescent="0.3">
      <c r="A485" s="63"/>
      <c r="V485" s="63"/>
      <c r="W485" s="63"/>
    </row>
    <row r="486" spans="1:23" ht="15" customHeight="1" x14ac:dyDescent="0.3">
      <c r="A486" s="63"/>
      <c r="V486" s="63"/>
      <c r="W486" s="63"/>
    </row>
    <row r="487" spans="1:23" ht="15" customHeight="1" x14ac:dyDescent="0.3">
      <c r="V487" s="63"/>
      <c r="W487" s="63"/>
    </row>
    <row r="488" spans="1:23" ht="15" customHeight="1" x14ac:dyDescent="0.3">
      <c r="V488" s="63"/>
      <c r="W488" s="63"/>
    </row>
    <row r="489" spans="1:23" ht="15" customHeight="1" x14ac:dyDescent="0.3">
      <c r="V489" s="63"/>
      <c r="W489" s="63"/>
    </row>
    <row r="490" spans="1:23" ht="15" customHeight="1" x14ac:dyDescent="0.3">
      <c r="V490" s="63"/>
      <c r="W490" s="63"/>
    </row>
    <row r="491" spans="1:23" ht="15" customHeight="1" x14ac:dyDescent="0.3">
      <c r="V491" s="63"/>
      <c r="W491" s="63"/>
    </row>
    <row r="492" spans="1:23" ht="15" customHeight="1" x14ac:dyDescent="0.3">
      <c r="V492" s="63"/>
      <c r="W492" s="63"/>
    </row>
    <row r="493" spans="1:23" ht="15" customHeight="1" x14ac:dyDescent="0.3">
      <c r="V493" s="63"/>
      <c r="W493" s="63"/>
    </row>
    <row r="494" spans="1:23" ht="15" customHeight="1" x14ac:dyDescent="0.3">
      <c r="V494" s="63"/>
      <c r="W494" s="63"/>
    </row>
    <row r="495" spans="1:23" ht="15" customHeight="1" x14ac:dyDescent="0.3">
      <c r="V495" s="63"/>
      <c r="W495" s="63"/>
    </row>
    <row r="496" spans="1:23" ht="15" customHeight="1" x14ac:dyDescent="0.3">
      <c r="V496" s="63"/>
      <c r="W496" s="63"/>
    </row>
    <row r="497" spans="22:23" s="74" customFormat="1" ht="15" customHeight="1" x14ac:dyDescent="0.3">
      <c r="V497" s="63"/>
      <c r="W497" s="63"/>
    </row>
    <row r="498" spans="22:23" s="74" customFormat="1" ht="15" customHeight="1" x14ac:dyDescent="0.3">
      <c r="V498" s="63"/>
      <c r="W498" s="63"/>
    </row>
    <row r="499" spans="22:23" s="74" customFormat="1" ht="15" customHeight="1" x14ac:dyDescent="0.3">
      <c r="V499" s="63"/>
      <c r="W499" s="63"/>
    </row>
    <row r="500" spans="22:23" s="74" customFormat="1" ht="15" customHeight="1" x14ac:dyDescent="0.3">
      <c r="V500" s="63"/>
      <c r="W500" s="63"/>
    </row>
    <row r="501" spans="22:23" s="74" customFormat="1" ht="15" customHeight="1" x14ac:dyDescent="0.3">
      <c r="V501" s="63"/>
      <c r="W501" s="63"/>
    </row>
    <row r="502" spans="22:23" s="74" customFormat="1" ht="15" customHeight="1" x14ac:dyDescent="0.3">
      <c r="V502" s="63"/>
      <c r="W502" s="63"/>
    </row>
    <row r="503" spans="22:23" s="74" customFormat="1" ht="15" customHeight="1" x14ac:dyDescent="0.3">
      <c r="V503" s="63"/>
      <c r="W503" s="63"/>
    </row>
    <row r="504" spans="22:23" s="74" customFormat="1" ht="15" customHeight="1" x14ac:dyDescent="0.3">
      <c r="V504" s="63"/>
      <c r="W504" s="63"/>
    </row>
    <row r="505" spans="22:23" s="74" customFormat="1" ht="15" customHeight="1" x14ac:dyDescent="0.3">
      <c r="V505" s="63"/>
      <c r="W505" s="63"/>
    </row>
    <row r="506" spans="22:23" s="74" customFormat="1" ht="15" customHeight="1" x14ac:dyDescent="0.3">
      <c r="V506" s="63"/>
      <c r="W506" s="63"/>
    </row>
    <row r="507" spans="22:23" s="74" customFormat="1" ht="15" customHeight="1" x14ac:dyDescent="0.3">
      <c r="V507" s="63"/>
      <c r="W507" s="63"/>
    </row>
    <row r="508" spans="22:23" s="74" customFormat="1" ht="15" customHeight="1" x14ac:dyDescent="0.3">
      <c r="V508" s="63"/>
      <c r="W508" s="63"/>
    </row>
    <row r="509" spans="22:23" s="74" customFormat="1" ht="15" customHeight="1" x14ac:dyDescent="0.3">
      <c r="V509" s="63"/>
      <c r="W509" s="63"/>
    </row>
    <row r="510" spans="22:23" s="74" customFormat="1" ht="15" customHeight="1" x14ac:dyDescent="0.3">
      <c r="V510" s="63"/>
      <c r="W510" s="63"/>
    </row>
    <row r="511" spans="22:23" s="74" customFormat="1" ht="15" customHeight="1" x14ac:dyDescent="0.3">
      <c r="V511" s="63"/>
      <c r="W511" s="63"/>
    </row>
    <row r="512" spans="22:23" s="74" customFormat="1" ht="15" customHeight="1" x14ac:dyDescent="0.3">
      <c r="V512" s="63"/>
      <c r="W512" s="63"/>
    </row>
    <row r="513" spans="22:23" s="74" customFormat="1" ht="15" customHeight="1" x14ac:dyDescent="0.3">
      <c r="V513" s="63"/>
      <c r="W513" s="63"/>
    </row>
    <row r="514" spans="22:23" s="74" customFormat="1" ht="15" customHeight="1" x14ac:dyDescent="0.3">
      <c r="V514" s="63"/>
      <c r="W514" s="63"/>
    </row>
    <row r="515" spans="22:23" s="74" customFormat="1" ht="15" customHeight="1" x14ac:dyDescent="0.3">
      <c r="V515" s="63"/>
      <c r="W515" s="63"/>
    </row>
    <row r="516" spans="22:23" s="74" customFormat="1" ht="15" customHeight="1" x14ac:dyDescent="0.3">
      <c r="V516" s="63"/>
      <c r="W516" s="63"/>
    </row>
    <row r="517" spans="22:23" s="74" customFormat="1" ht="15" customHeight="1" x14ac:dyDescent="0.3">
      <c r="V517" s="63"/>
      <c r="W517" s="63"/>
    </row>
    <row r="518" spans="22:23" s="74" customFormat="1" ht="15" customHeight="1" x14ac:dyDescent="0.3">
      <c r="V518" s="63"/>
      <c r="W518" s="63"/>
    </row>
    <row r="519" spans="22:23" s="74" customFormat="1" ht="15" customHeight="1" x14ac:dyDescent="0.3">
      <c r="V519" s="63"/>
      <c r="W519" s="63"/>
    </row>
    <row r="520" spans="22:23" s="74" customFormat="1" ht="15" customHeight="1" x14ac:dyDescent="0.3">
      <c r="V520" s="63"/>
      <c r="W520" s="63"/>
    </row>
    <row r="521" spans="22:23" s="74" customFormat="1" ht="15" customHeight="1" x14ac:dyDescent="0.3">
      <c r="V521" s="63"/>
      <c r="W521" s="63"/>
    </row>
    <row r="522" spans="22:23" s="74" customFormat="1" ht="15" customHeight="1" x14ac:dyDescent="0.3">
      <c r="V522" s="63"/>
      <c r="W522" s="63"/>
    </row>
    <row r="523" spans="22:23" s="74" customFormat="1" ht="15" customHeight="1" x14ac:dyDescent="0.3">
      <c r="V523" s="63"/>
      <c r="W523" s="63"/>
    </row>
    <row r="524" spans="22:23" s="74" customFormat="1" ht="15" customHeight="1" x14ac:dyDescent="0.3">
      <c r="V524" s="63"/>
      <c r="W524" s="63"/>
    </row>
    <row r="525" spans="22:23" s="74" customFormat="1" ht="15" customHeight="1" x14ac:dyDescent="0.3">
      <c r="V525" s="63"/>
      <c r="W525" s="63"/>
    </row>
    <row r="526" spans="22:23" s="74" customFormat="1" ht="15" customHeight="1" x14ac:dyDescent="0.3">
      <c r="V526" s="63"/>
      <c r="W526" s="63"/>
    </row>
    <row r="527" spans="22:23" s="74" customFormat="1" ht="15" customHeight="1" x14ac:dyDescent="0.3">
      <c r="V527" s="63"/>
      <c r="W527" s="63"/>
    </row>
    <row r="528" spans="22:23" s="74" customFormat="1" ht="15" customHeight="1" x14ac:dyDescent="0.3">
      <c r="V528" s="63"/>
      <c r="W528" s="63"/>
    </row>
    <row r="529" spans="22:23" s="74" customFormat="1" ht="15" customHeight="1" x14ac:dyDescent="0.3">
      <c r="V529" s="63"/>
      <c r="W529" s="63"/>
    </row>
    <row r="530" spans="22:23" s="74" customFormat="1" ht="15" customHeight="1" x14ac:dyDescent="0.3">
      <c r="V530" s="63"/>
      <c r="W530" s="63"/>
    </row>
    <row r="531" spans="22:23" s="74" customFormat="1" ht="15" customHeight="1" x14ac:dyDescent="0.3">
      <c r="V531" s="63"/>
      <c r="W531" s="63"/>
    </row>
    <row r="532" spans="22:23" s="74" customFormat="1" ht="15" customHeight="1" x14ac:dyDescent="0.3">
      <c r="V532" s="63"/>
      <c r="W532" s="63"/>
    </row>
    <row r="533" spans="22:23" s="74" customFormat="1" ht="15" customHeight="1" x14ac:dyDescent="0.3">
      <c r="V533" s="63"/>
      <c r="W533" s="63"/>
    </row>
    <row r="534" spans="22:23" s="74" customFormat="1" ht="15" customHeight="1" x14ac:dyDescent="0.3">
      <c r="V534" s="63"/>
      <c r="W534" s="63"/>
    </row>
    <row r="535" spans="22:23" s="74" customFormat="1" ht="15" customHeight="1" x14ac:dyDescent="0.3">
      <c r="V535" s="63"/>
      <c r="W535" s="63"/>
    </row>
    <row r="536" spans="22:23" s="74" customFormat="1" ht="15" customHeight="1" x14ac:dyDescent="0.3">
      <c r="V536" s="63"/>
      <c r="W536" s="63"/>
    </row>
    <row r="537" spans="22:23" s="74" customFormat="1" ht="15" customHeight="1" x14ac:dyDescent="0.3">
      <c r="V537" s="63"/>
      <c r="W537" s="63"/>
    </row>
    <row r="538" spans="22:23" s="74" customFormat="1" ht="15" customHeight="1" x14ac:dyDescent="0.3">
      <c r="V538" s="63"/>
      <c r="W538" s="63"/>
    </row>
    <row r="539" spans="22:23" s="74" customFormat="1" ht="15" customHeight="1" x14ac:dyDescent="0.3">
      <c r="V539" s="63"/>
      <c r="W539" s="63"/>
    </row>
    <row r="540" spans="22:23" s="74" customFormat="1" ht="15" customHeight="1" x14ac:dyDescent="0.3">
      <c r="V540" s="63"/>
      <c r="W540" s="63"/>
    </row>
    <row r="541" spans="22:23" s="74" customFormat="1" ht="15" customHeight="1" x14ac:dyDescent="0.3">
      <c r="V541" s="63"/>
      <c r="W541" s="63"/>
    </row>
    <row r="542" spans="22:23" s="74" customFormat="1" ht="15" customHeight="1" x14ac:dyDescent="0.3">
      <c r="V542" s="63"/>
      <c r="W542" s="63"/>
    </row>
    <row r="543" spans="22:23" s="74" customFormat="1" ht="15" customHeight="1" x14ac:dyDescent="0.3">
      <c r="V543" s="63"/>
      <c r="W543" s="63"/>
    </row>
    <row r="544" spans="22:23" s="74" customFormat="1" ht="15" customHeight="1" x14ac:dyDescent="0.3">
      <c r="V544" s="63"/>
      <c r="W544" s="63"/>
    </row>
    <row r="545" spans="22:23" s="74" customFormat="1" ht="15" customHeight="1" x14ac:dyDescent="0.3">
      <c r="V545" s="63"/>
      <c r="W545" s="63"/>
    </row>
    <row r="546" spans="22:23" s="74" customFormat="1" ht="15" customHeight="1" x14ac:dyDescent="0.3">
      <c r="V546" s="63"/>
      <c r="W546" s="63"/>
    </row>
    <row r="547" spans="22:23" s="74" customFormat="1" ht="15" customHeight="1" x14ac:dyDescent="0.3">
      <c r="V547" s="63"/>
      <c r="W547" s="63"/>
    </row>
    <row r="548" spans="22:23" s="74" customFormat="1" ht="15" customHeight="1" x14ac:dyDescent="0.3">
      <c r="V548" s="63"/>
      <c r="W548" s="63"/>
    </row>
    <row r="549" spans="22:23" s="74" customFormat="1" ht="15" customHeight="1" x14ac:dyDescent="0.3">
      <c r="V549" s="63"/>
      <c r="W549" s="63"/>
    </row>
    <row r="550" spans="22:23" s="74" customFormat="1" ht="15" customHeight="1" x14ac:dyDescent="0.3">
      <c r="V550" s="63"/>
      <c r="W550" s="63"/>
    </row>
    <row r="551" spans="22:23" s="74" customFormat="1" ht="15" customHeight="1" x14ac:dyDescent="0.3">
      <c r="V551" s="63"/>
      <c r="W551" s="63"/>
    </row>
    <row r="552" spans="22:23" s="74" customFormat="1" ht="15" customHeight="1" x14ac:dyDescent="0.3">
      <c r="V552" s="63"/>
      <c r="W552" s="63"/>
    </row>
    <row r="553" spans="22:23" s="74" customFormat="1" ht="15" customHeight="1" x14ac:dyDescent="0.3">
      <c r="V553" s="63"/>
      <c r="W553" s="63"/>
    </row>
    <row r="554" spans="22:23" s="74" customFormat="1" ht="15" customHeight="1" x14ac:dyDescent="0.3">
      <c r="V554" s="63"/>
      <c r="W554" s="63"/>
    </row>
    <row r="555" spans="22:23" s="74" customFormat="1" ht="15" customHeight="1" x14ac:dyDescent="0.3">
      <c r="V555" s="63"/>
      <c r="W555" s="63"/>
    </row>
    <row r="556" spans="22:23" s="74" customFormat="1" ht="15" customHeight="1" x14ac:dyDescent="0.3">
      <c r="V556" s="63"/>
      <c r="W556" s="63"/>
    </row>
    <row r="557" spans="22:23" s="74" customFormat="1" ht="15" customHeight="1" x14ac:dyDescent="0.3">
      <c r="V557" s="63"/>
      <c r="W557" s="63"/>
    </row>
    <row r="558" spans="22:23" s="74" customFormat="1" ht="15" customHeight="1" x14ac:dyDescent="0.3">
      <c r="V558" s="63"/>
      <c r="W558" s="63"/>
    </row>
    <row r="559" spans="22:23" s="74" customFormat="1" ht="15" customHeight="1" x14ac:dyDescent="0.3">
      <c r="V559" s="63"/>
      <c r="W559" s="63"/>
    </row>
    <row r="560" spans="22:23" s="74" customFormat="1" ht="15" customHeight="1" x14ac:dyDescent="0.3">
      <c r="V560" s="63"/>
      <c r="W560" s="63"/>
    </row>
    <row r="561" spans="22:23" s="74" customFormat="1" ht="15" customHeight="1" x14ac:dyDescent="0.3">
      <c r="V561" s="63"/>
      <c r="W561" s="63"/>
    </row>
    <row r="562" spans="22:23" s="74" customFormat="1" ht="15" customHeight="1" x14ac:dyDescent="0.3">
      <c r="V562" s="63"/>
      <c r="W562" s="63"/>
    </row>
    <row r="563" spans="22:23" s="74" customFormat="1" ht="15" customHeight="1" x14ac:dyDescent="0.3">
      <c r="V563" s="63"/>
      <c r="W563" s="63"/>
    </row>
    <row r="564" spans="22:23" s="74" customFormat="1" ht="15" customHeight="1" x14ac:dyDescent="0.3">
      <c r="V564" s="63"/>
      <c r="W564" s="63"/>
    </row>
    <row r="565" spans="22:23" s="74" customFormat="1" ht="15" customHeight="1" x14ac:dyDescent="0.3">
      <c r="V565" s="63"/>
      <c r="W565" s="63"/>
    </row>
    <row r="566" spans="22:23" s="74" customFormat="1" ht="15" customHeight="1" x14ac:dyDescent="0.3">
      <c r="V566" s="63"/>
      <c r="W566" s="63"/>
    </row>
    <row r="567" spans="22:23" s="74" customFormat="1" ht="15" customHeight="1" x14ac:dyDescent="0.3">
      <c r="V567" s="63"/>
      <c r="W567" s="63"/>
    </row>
    <row r="568" spans="22:23" s="74" customFormat="1" ht="15" customHeight="1" x14ac:dyDescent="0.3">
      <c r="V568" s="63"/>
      <c r="W568" s="63"/>
    </row>
    <row r="569" spans="22:23" s="74" customFormat="1" ht="15" customHeight="1" x14ac:dyDescent="0.3">
      <c r="V569" s="63"/>
      <c r="W569" s="63"/>
    </row>
    <row r="570" spans="22:23" s="74" customFormat="1" ht="15" customHeight="1" x14ac:dyDescent="0.3">
      <c r="V570" s="63"/>
      <c r="W570" s="63"/>
    </row>
    <row r="571" spans="22:23" s="74" customFormat="1" ht="15" customHeight="1" x14ac:dyDescent="0.3">
      <c r="V571" s="63"/>
      <c r="W571" s="63"/>
    </row>
    <row r="572" spans="22:23" s="74" customFormat="1" ht="15" customHeight="1" x14ac:dyDescent="0.3">
      <c r="V572" s="63"/>
      <c r="W572" s="63"/>
    </row>
    <row r="573" spans="22:23" s="74" customFormat="1" ht="15" customHeight="1" x14ac:dyDescent="0.3">
      <c r="V573" s="63"/>
      <c r="W573" s="63"/>
    </row>
    <row r="574" spans="22:23" s="74" customFormat="1" ht="15" customHeight="1" x14ac:dyDescent="0.3">
      <c r="V574" s="63"/>
      <c r="W574" s="63"/>
    </row>
    <row r="575" spans="22:23" s="74" customFormat="1" ht="15" customHeight="1" x14ac:dyDescent="0.3">
      <c r="V575" s="63"/>
      <c r="W575" s="63"/>
    </row>
    <row r="576" spans="22:23" s="74" customFormat="1" ht="15" customHeight="1" x14ac:dyDescent="0.3">
      <c r="V576" s="63"/>
      <c r="W576" s="63"/>
    </row>
    <row r="577" spans="22:23" s="74" customFormat="1" ht="15" customHeight="1" x14ac:dyDescent="0.3">
      <c r="V577" s="63"/>
      <c r="W577" s="63"/>
    </row>
    <row r="578" spans="22:23" s="74" customFormat="1" ht="15" customHeight="1" x14ac:dyDescent="0.3">
      <c r="V578" s="63"/>
      <c r="W578" s="63"/>
    </row>
    <row r="579" spans="22:23" s="74" customFormat="1" ht="15" customHeight="1" x14ac:dyDescent="0.3">
      <c r="V579" s="63"/>
      <c r="W579" s="63"/>
    </row>
    <row r="580" spans="22:23" s="74" customFormat="1" ht="15" customHeight="1" x14ac:dyDescent="0.3">
      <c r="V580" s="63"/>
      <c r="W580" s="63"/>
    </row>
    <row r="581" spans="22:23" s="74" customFormat="1" ht="15" customHeight="1" x14ac:dyDescent="0.3">
      <c r="V581" s="63"/>
      <c r="W581" s="63"/>
    </row>
    <row r="582" spans="22:23" s="74" customFormat="1" ht="15" customHeight="1" x14ac:dyDescent="0.3">
      <c r="V582" s="63"/>
      <c r="W582" s="63"/>
    </row>
    <row r="583" spans="22:23" s="74" customFormat="1" ht="15" customHeight="1" x14ac:dyDescent="0.3">
      <c r="V583" s="63"/>
      <c r="W583" s="63"/>
    </row>
    <row r="584" spans="22:23" s="74" customFormat="1" ht="15" customHeight="1" x14ac:dyDescent="0.3">
      <c r="V584" s="63"/>
      <c r="W584" s="63"/>
    </row>
    <row r="585" spans="22:23" s="74" customFormat="1" ht="15" customHeight="1" x14ac:dyDescent="0.3">
      <c r="V585" s="63"/>
      <c r="W585" s="63"/>
    </row>
    <row r="586" spans="22:23" s="74" customFormat="1" ht="15" customHeight="1" x14ac:dyDescent="0.3">
      <c r="V586" s="63"/>
      <c r="W586" s="63"/>
    </row>
    <row r="587" spans="22:23" s="74" customFormat="1" ht="15" customHeight="1" x14ac:dyDescent="0.3">
      <c r="V587" s="63"/>
      <c r="W587" s="63"/>
    </row>
    <row r="588" spans="22:23" s="74" customFormat="1" ht="15" customHeight="1" x14ac:dyDescent="0.3">
      <c r="V588" s="63"/>
      <c r="W588" s="63"/>
    </row>
    <row r="589" spans="22:23" s="74" customFormat="1" ht="15" customHeight="1" x14ac:dyDescent="0.3">
      <c r="V589" s="63"/>
      <c r="W589" s="63"/>
    </row>
    <row r="590" spans="22:23" s="74" customFormat="1" ht="15" customHeight="1" x14ac:dyDescent="0.3">
      <c r="V590" s="63"/>
      <c r="W590" s="63"/>
    </row>
    <row r="591" spans="22:23" s="74" customFormat="1" ht="15" customHeight="1" x14ac:dyDescent="0.3">
      <c r="V591" s="63"/>
      <c r="W591" s="63"/>
    </row>
    <row r="592" spans="22:23" s="74" customFormat="1" ht="15" customHeight="1" x14ac:dyDescent="0.3">
      <c r="V592" s="63"/>
      <c r="W592" s="63"/>
    </row>
    <row r="593" spans="22:23" s="74" customFormat="1" ht="15" customHeight="1" x14ac:dyDescent="0.3">
      <c r="V593" s="63"/>
      <c r="W593" s="63"/>
    </row>
    <row r="594" spans="22:23" s="74" customFormat="1" ht="15" customHeight="1" x14ac:dyDescent="0.3">
      <c r="V594" s="63"/>
      <c r="W594" s="63"/>
    </row>
    <row r="595" spans="22:23" s="74" customFormat="1" ht="15" customHeight="1" x14ac:dyDescent="0.3">
      <c r="V595" s="63"/>
      <c r="W595" s="63"/>
    </row>
    <row r="596" spans="22:23" s="74" customFormat="1" ht="15" customHeight="1" x14ac:dyDescent="0.3">
      <c r="V596" s="63"/>
      <c r="W596" s="63"/>
    </row>
    <row r="597" spans="22:23" s="74" customFormat="1" ht="15" customHeight="1" x14ac:dyDescent="0.3">
      <c r="V597" s="63"/>
      <c r="W597" s="63"/>
    </row>
    <row r="598" spans="22:23" s="74" customFormat="1" ht="15" customHeight="1" x14ac:dyDescent="0.3">
      <c r="V598" s="63"/>
      <c r="W598" s="63"/>
    </row>
    <row r="599" spans="22:23" s="74" customFormat="1" ht="15" customHeight="1" x14ac:dyDescent="0.3">
      <c r="V599" s="63"/>
      <c r="W599" s="63"/>
    </row>
    <row r="600" spans="22:23" s="74" customFormat="1" ht="15" customHeight="1" x14ac:dyDescent="0.3">
      <c r="V600" s="63"/>
      <c r="W600" s="63"/>
    </row>
    <row r="601" spans="22:23" s="74" customFormat="1" ht="15" customHeight="1" x14ac:dyDescent="0.3">
      <c r="V601" s="63"/>
      <c r="W601" s="63"/>
    </row>
    <row r="602" spans="22:23" s="74" customFormat="1" ht="15" customHeight="1" x14ac:dyDescent="0.3">
      <c r="V602" s="63"/>
      <c r="W602" s="63"/>
    </row>
    <row r="603" spans="22:23" s="74" customFormat="1" ht="15" customHeight="1" x14ac:dyDescent="0.3">
      <c r="V603" s="63"/>
      <c r="W603" s="63"/>
    </row>
    <row r="604" spans="22:23" s="74" customFormat="1" ht="15" customHeight="1" x14ac:dyDescent="0.3">
      <c r="V604" s="63"/>
      <c r="W604" s="63"/>
    </row>
    <row r="605" spans="22:23" s="74" customFormat="1" ht="15" customHeight="1" x14ac:dyDescent="0.3">
      <c r="V605" s="63"/>
      <c r="W605" s="63"/>
    </row>
    <row r="606" spans="22:23" s="74" customFormat="1" ht="15" customHeight="1" x14ac:dyDescent="0.3">
      <c r="V606" s="63"/>
      <c r="W606" s="63"/>
    </row>
    <row r="607" spans="22:23" s="74" customFormat="1" ht="15" customHeight="1" x14ac:dyDescent="0.3">
      <c r="V607" s="63"/>
      <c r="W607" s="63"/>
    </row>
    <row r="608" spans="22:23" s="74" customFormat="1" ht="15" customHeight="1" x14ac:dyDescent="0.3">
      <c r="V608" s="63"/>
      <c r="W608" s="63"/>
    </row>
    <row r="609" spans="22:23" s="74" customFormat="1" ht="15" customHeight="1" x14ac:dyDescent="0.3">
      <c r="V609" s="63"/>
      <c r="W609" s="63"/>
    </row>
    <row r="610" spans="22:23" s="74" customFormat="1" ht="15" customHeight="1" x14ac:dyDescent="0.3">
      <c r="V610" s="63"/>
      <c r="W610" s="63"/>
    </row>
    <row r="611" spans="22:23" s="74" customFormat="1" ht="15" customHeight="1" x14ac:dyDescent="0.3">
      <c r="V611" s="63"/>
      <c r="W611" s="63"/>
    </row>
    <row r="612" spans="22:23" s="74" customFormat="1" ht="15" customHeight="1" x14ac:dyDescent="0.3">
      <c r="V612" s="63"/>
      <c r="W612" s="63"/>
    </row>
    <row r="613" spans="22:23" s="74" customFormat="1" ht="15" customHeight="1" x14ac:dyDescent="0.3">
      <c r="V613" s="63"/>
      <c r="W613" s="63"/>
    </row>
    <row r="614" spans="22:23" s="74" customFormat="1" ht="15" customHeight="1" x14ac:dyDescent="0.3">
      <c r="V614" s="63"/>
      <c r="W614" s="63"/>
    </row>
    <row r="615" spans="22:23" s="74" customFormat="1" ht="15" customHeight="1" x14ac:dyDescent="0.3">
      <c r="V615" s="63"/>
      <c r="W615" s="63"/>
    </row>
    <row r="616" spans="22:23" s="74" customFormat="1" ht="15" customHeight="1" x14ac:dyDescent="0.3">
      <c r="V616" s="63"/>
      <c r="W616" s="63"/>
    </row>
    <row r="617" spans="22:23" s="74" customFormat="1" ht="15" customHeight="1" x14ac:dyDescent="0.3">
      <c r="V617" s="63"/>
      <c r="W617" s="63"/>
    </row>
    <row r="618" spans="22:23" s="74" customFormat="1" ht="15" customHeight="1" x14ac:dyDescent="0.3">
      <c r="V618" s="63"/>
      <c r="W618" s="63"/>
    </row>
    <row r="619" spans="22:23" s="74" customFormat="1" ht="15" customHeight="1" x14ac:dyDescent="0.3">
      <c r="V619" s="63"/>
      <c r="W619" s="63"/>
    </row>
    <row r="620" spans="22:23" s="74" customFormat="1" ht="15" customHeight="1" x14ac:dyDescent="0.3">
      <c r="V620" s="63"/>
      <c r="W620" s="63"/>
    </row>
    <row r="621" spans="22:23" s="74" customFormat="1" ht="15" customHeight="1" x14ac:dyDescent="0.3">
      <c r="V621" s="63"/>
      <c r="W621" s="63"/>
    </row>
    <row r="622" spans="22:23" s="74" customFormat="1" ht="15" customHeight="1" x14ac:dyDescent="0.3">
      <c r="V622" s="63"/>
      <c r="W622" s="63"/>
    </row>
    <row r="623" spans="22:23" s="74" customFormat="1" ht="15" customHeight="1" x14ac:dyDescent="0.3">
      <c r="V623" s="63"/>
      <c r="W623" s="63"/>
    </row>
    <row r="624" spans="22:23" s="74" customFormat="1" ht="15" customHeight="1" x14ac:dyDescent="0.3">
      <c r="V624" s="63"/>
      <c r="W624" s="63"/>
    </row>
    <row r="625" spans="22:23" s="74" customFormat="1" ht="15" customHeight="1" x14ac:dyDescent="0.3">
      <c r="V625" s="63"/>
      <c r="W625" s="63"/>
    </row>
    <row r="626" spans="22:23" s="74" customFormat="1" ht="15" customHeight="1" x14ac:dyDescent="0.3">
      <c r="V626" s="63"/>
      <c r="W626" s="63"/>
    </row>
    <row r="627" spans="22:23" s="74" customFormat="1" ht="15" customHeight="1" x14ac:dyDescent="0.3">
      <c r="V627" s="63"/>
      <c r="W627" s="63"/>
    </row>
    <row r="628" spans="22:23" s="74" customFormat="1" ht="15" customHeight="1" x14ac:dyDescent="0.3">
      <c r="V628" s="63"/>
      <c r="W628" s="63"/>
    </row>
    <row r="629" spans="22:23" s="74" customFormat="1" ht="15" customHeight="1" x14ac:dyDescent="0.3">
      <c r="V629" s="63"/>
      <c r="W629" s="63"/>
    </row>
    <row r="630" spans="22:23" s="74" customFormat="1" ht="15" customHeight="1" x14ac:dyDescent="0.3">
      <c r="V630" s="63"/>
      <c r="W630" s="63"/>
    </row>
    <row r="631" spans="22:23" s="74" customFormat="1" ht="15" customHeight="1" x14ac:dyDescent="0.3">
      <c r="V631" s="63"/>
      <c r="W631" s="63"/>
    </row>
    <row r="632" spans="22:23" s="74" customFormat="1" ht="15" customHeight="1" x14ac:dyDescent="0.3">
      <c r="V632" s="63"/>
      <c r="W632" s="63"/>
    </row>
    <row r="633" spans="22:23" s="74" customFormat="1" ht="15" customHeight="1" x14ac:dyDescent="0.3">
      <c r="V633" s="63"/>
      <c r="W633" s="63"/>
    </row>
    <row r="634" spans="22:23" s="74" customFormat="1" ht="15" customHeight="1" x14ac:dyDescent="0.3">
      <c r="V634" s="63"/>
      <c r="W634" s="63"/>
    </row>
    <row r="635" spans="22:23" s="74" customFormat="1" ht="15" customHeight="1" x14ac:dyDescent="0.3">
      <c r="V635" s="63"/>
      <c r="W635" s="63"/>
    </row>
    <row r="636" spans="22:23" s="74" customFormat="1" ht="15" customHeight="1" x14ac:dyDescent="0.3">
      <c r="V636" s="63"/>
      <c r="W636" s="63"/>
    </row>
    <row r="637" spans="22:23" s="74" customFormat="1" ht="15" customHeight="1" x14ac:dyDescent="0.3">
      <c r="V637" s="63"/>
      <c r="W637" s="63"/>
    </row>
    <row r="638" spans="22:23" s="74" customFormat="1" ht="15" customHeight="1" x14ac:dyDescent="0.3">
      <c r="V638" s="63"/>
      <c r="W638" s="63"/>
    </row>
    <row r="639" spans="22:23" s="74" customFormat="1" ht="15" customHeight="1" x14ac:dyDescent="0.3">
      <c r="V639" s="63"/>
      <c r="W639" s="63"/>
    </row>
    <row r="640" spans="22:23" s="74" customFormat="1" ht="15" customHeight="1" x14ac:dyDescent="0.3">
      <c r="V640" s="63"/>
      <c r="W640" s="63"/>
    </row>
    <row r="641" spans="22:23" s="74" customFormat="1" ht="15" customHeight="1" x14ac:dyDescent="0.3">
      <c r="V641" s="63"/>
      <c r="W641" s="63"/>
    </row>
    <row r="642" spans="22:23" s="74" customFormat="1" ht="15" customHeight="1" x14ac:dyDescent="0.3">
      <c r="V642" s="63"/>
      <c r="W642" s="63"/>
    </row>
    <row r="643" spans="22:23" s="74" customFormat="1" ht="15" customHeight="1" x14ac:dyDescent="0.3">
      <c r="V643" s="63"/>
      <c r="W643" s="63"/>
    </row>
    <row r="644" spans="22:23" s="74" customFormat="1" ht="15" customHeight="1" x14ac:dyDescent="0.3">
      <c r="V644" s="63"/>
      <c r="W644" s="63"/>
    </row>
    <row r="645" spans="22:23" s="74" customFormat="1" ht="15" customHeight="1" x14ac:dyDescent="0.3">
      <c r="V645" s="63"/>
      <c r="W645" s="63"/>
    </row>
    <row r="646" spans="22:23" s="74" customFormat="1" ht="15" customHeight="1" x14ac:dyDescent="0.3">
      <c r="V646" s="63"/>
      <c r="W646" s="63"/>
    </row>
    <row r="647" spans="22:23" s="74" customFormat="1" ht="15" customHeight="1" x14ac:dyDescent="0.3">
      <c r="V647" s="63"/>
      <c r="W647" s="63"/>
    </row>
    <row r="648" spans="22:23" s="74" customFormat="1" ht="15" customHeight="1" x14ac:dyDescent="0.3">
      <c r="V648" s="63"/>
      <c r="W648" s="63"/>
    </row>
    <row r="649" spans="22:23" s="74" customFormat="1" ht="15" customHeight="1" x14ac:dyDescent="0.3">
      <c r="V649" s="63"/>
      <c r="W649" s="63"/>
    </row>
    <row r="650" spans="22:23" s="74" customFormat="1" ht="15" customHeight="1" x14ac:dyDescent="0.3">
      <c r="V650" s="63"/>
      <c r="W650" s="63"/>
    </row>
    <row r="651" spans="22:23" s="74" customFormat="1" ht="15" customHeight="1" x14ac:dyDescent="0.3">
      <c r="V651" s="63"/>
      <c r="W651" s="63"/>
    </row>
    <row r="652" spans="22:23" s="74" customFormat="1" ht="15" customHeight="1" x14ac:dyDescent="0.3">
      <c r="V652" s="63"/>
      <c r="W652" s="63"/>
    </row>
    <row r="653" spans="22:23" s="74" customFormat="1" ht="15" customHeight="1" x14ac:dyDescent="0.3">
      <c r="V653" s="63"/>
      <c r="W653" s="63"/>
    </row>
    <row r="654" spans="22:23" s="74" customFormat="1" ht="15" customHeight="1" x14ac:dyDescent="0.3">
      <c r="V654" s="63"/>
      <c r="W654" s="63"/>
    </row>
    <row r="655" spans="22:23" s="74" customFormat="1" ht="15" customHeight="1" x14ac:dyDescent="0.3">
      <c r="V655" s="63"/>
      <c r="W655" s="63"/>
    </row>
    <row r="656" spans="22:23" s="74" customFormat="1" ht="15" customHeight="1" x14ac:dyDescent="0.3">
      <c r="V656" s="63"/>
      <c r="W656" s="63"/>
    </row>
    <row r="657" spans="22:23" s="74" customFormat="1" ht="15" customHeight="1" x14ac:dyDescent="0.3">
      <c r="V657" s="63"/>
      <c r="W657" s="63"/>
    </row>
    <row r="658" spans="22:23" s="74" customFormat="1" ht="15" customHeight="1" x14ac:dyDescent="0.3">
      <c r="V658" s="63"/>
      <c r="W658" s="63"/>
    </row>
    <row r="659" spans="22:23" s="74" customFormat="1" ht="15" customHeight="1" x14ac:dyDescent="0.3">
      <c r="V659" s="63"/>
      <c r="W659" s="63"/>
    </row>
    <row r="660" spans="22:23" s="74" customFormat="1" ht="15" customHeight="1" x14ac:dyDescent="0.3">
      <c r="V660" s="63"/>
      <c r="W660" s="63"/>
    </row>
    <row r="661" spans="22:23" s="74" customFormat="1" ht="15" customHeight="1" x14ac:dyDescent="0.3">
      <c r="V661" s="63"/>
      <c r="W661" s="63"/>
    </row>
    <row r="662" spans="22:23" s="74" customFormat="1" ht="15" customHeight="1" x14ac:dyDescent="0.3">
      <c r="V662" s="63"/>
      <c r="W662" s="63"/>
    </row>
    <row r="663" spans="22:23" s="74" customFormat="1" ht="15" customHeight="1" x14ac:dyDescent="0.3">
      <c r="V663" s="63"/>
      <c r="W663" s="63"/>
    </row>
    <row r="664" spans="22:23" s="74" customFormat="1" ht="15" customHeight="1" x14ac:dyDescent="0.3">
      <c r="V664" s="63"/>
      <c r="W664" s="63"/>
    </row>
    <row r="665" spans="22:23" s="74" customFormat="1" ht="15" customHeight="1" x14ac:dyDescent="0.3">
      <c r="V665" s="63"/>
      <c r="W665" s="63"/>
    </row>
    <row r="666" spans="22:23" s="74" customFormat="1" ht="15" customHeight="1" x14ac:dyDescent="0.3">
      <c r="V666" s="63"/>
      <c r="W666" s="63"/>
    </row>
    <row r="667" spans="22:23" s="74" customFormat="1" ht="15" customHeight="1" x14ac:dyDescent="0.3">
      <c r="V667" s="63"/>
      <c r="W667" s="63"/>
    </row>
    <row r="668" spans="22:23" s="74" customFormat="1" ht="15" customHeight="1" x14ac:dyDescent="0.3">
      <c r="V668" s="63"/>
      <c r="W668" s="63"/>
    </row>
    <row r="669" spans="22:23" s="74" customFormat="1" ht="15" customHeight="1" x14ac:dyDescent="0.3">
      <c r="V669" s="63"/>
      <c r="W669" s="63"/>
    </row>
    <row r="670" spans="22:23" s="74" customFormat="1" ht="15" customHeight="1" x14ac:dyDescent="0.3">
      <c r="V670" s="63"/>
      <c r="W670" s="63"/>
    </row>
    <row r="671" spans="22:23" s="74" customFormat="1" ht="15" customHeight="1" x14ac:dyDescent="0.3">
      <c r="V671" s="63"/>
      <c r="W671" s="63"/>
    </row>
    <row r="672" spans="22:23" s="74" customFormat="1" ht="15" customHeight="1" x14ac:dyDescent="0.3">
      <c r="V672" s="63"/>
      <c r="W672" s="63"/>
    </row>
    <row r="673" spans="22:23" s="74" customFormat="1" ht="15" customHeight="1" x14ac:dyDescent="0.3">
      <c r="V673" s="63"/>
      <c r="W673" s="63"/>
    </row>
    <row r="674" spans="22:23" s="74" customFormat="1" ht="15" customHeight="1" x14ac:dyDescent="0.3">
      <c r="V674" s="63"/>
      <c r="W674" s="63"/>
    </row>
    <row r="675" spans="22:23" s="74" customFormat="1" ht="15" customHeight="1" x14ac:dyDescent="0.3">
      <c r="V675" s="63"/>
      <c r="W675" s="63"/>
    </row>
    <row r="676" spans="22:23" s="74" customFormat="1" ht="15" customHeight="1" x14ac:dyDescent="0.3">
      <c r="V676" s="63"/>
      <c r="W676" s="63"/>
    </row>
    <row r="677" spans="22:23" s="74" customFormat="1" ht="15" customHeight="1" x14ac:dyDescent="0.3">
      <c r="V677" s="63"/>
      <c r="W677" s="63"/>
    </row>
    <row r="678" spans="22:23" s="74" customFormat="1" ht="15" customHeight="1" x14ac:dyDescent="0.3">
      <c r="V678" s="63"/>
      <c r="W678" s="63"/>
    </row>
    <row r="679" spans="22:23" s="74" customFormat="1" ht="15" customHeight="1" x14ac:dyDescent="0.3">
      <c r="V679" s="63"/>
      <c r="W679" s="63"/>
    </row>
    <row r="680" spans="22:23" s="74" customFormat="1" ht="15" customHeight="1" x14ac:dyDescent="0.3">
      <c r="V680" s="63"/>
      <c r="W680" s="63"/>
    </row>
    <row r="681" spans="22:23" s="74" customFormat="1" ht="15" customHeight="1" x14ac:dyDescent="0.3">
      <c r="V681" s="63"/>
      <c r="W681" s="63"/>
    </row>
    <row r="682" spans="22:23" s="74" customFormat="1" ht="15" customHeight="1" x14ac:dyDescent="0.3">
      <c r="V682" s="63"/>
      <c r="W682" s="63"/>
    </row>
    <row r="683" spans="22:23" s="74" customFormat="1" ht="15" customHeight="1" x14ac:dyDescent="0.3">
      <c r="V683" s="63"/>
      <c r="W683" s="63"/>
    </row>
    <row r="684" spans="22:23" s="74" customFormat="1" ht="15" customHeight="1" x14ac:dyDescent="0.3">
      <c r="V684" s="63"/>
      <c r="W684" s="63"/>
    </row>
    <row r="685" spans="22:23" s="74" customFormat="1" ht="15" customHeight="1" x14ac:dyDescent="0.3">
      <c r="V685" s="63"/>
      <c r="W685" s="63"/>
    </row>
    <row r="686" spans="22:23" s="74" customFormat="1" ht="15" customHeight="1" x14ac:dyDescent="0.3">
      <c r="V686" s="63"/>
      <c r="W686" s="63"/>
    </row>
    <row r="687" spans="22:23" s="74" customFormat="1" ht="15" customHeight="1" x14ac:dyDescent="0.3">
      <c r="V687" s="63"/>
      <c r="W687" s="63"/>
    </row>
    <row r="688" spans="22:23" s="74" customFormat="1" ht="15" customHeight="1" x14ac:dyDescent="0.3">
      <c r="V688" s="63"/>
      <c r="W688" s="63"/>
    </row>
    <row r="689" spans="22:23" s="74" customFormat="1" ht="15" customHeight="1" x14ac:dyDescent="0.3">
      <c r="V689" s="63"/>
      <c r="W689" s="63"/>
    </row>
    <row r="690" spans="22:23" s="74" customFormat="1" ht="15" customHeight="1" x14ac:dyDescent="0.3">
      <c r="V690" s="63"/>
      <c r="W690" s="63"/>
    </row>
    <row r="691" spans="22:23" s="74" customFormat="1" ht="15" customHeight="1" x14ac:dyDescent="0.3">
      <c r="V691" s="63"/>
      <c r="W691" s="63"/>
    </row>
    <row r="692" spans="22:23" s="74" customFormat="1" ht="15" customHeight="1" x14ac:dyDescent="0.3">
      <c r="V692" s="63"/>
      <c r="W692" s="63"/>
    </row>
    <row r="693" spans="22:23" s="74" customFormat="1" ht="15" customHeight="1" x14ac:dyDescent="0.3">
      <c r="V693" s="63"/>
      <c r="W693" s="63"/>
    </row>
    <row r="694" spans="22:23" s="74" customFormat="1" ht="15" customHeight="1" x14ac:dyDescent="0.3">
      <c r="V694" s="63"/>
      <c r="W694" s="63"/>
    </row>
    <row r="695" spans="22:23" s="74" customFormat="1" ht="15" customHeight="1" x14ac:dyDescent="0.3">
      <c r="V695" s="63"/>
      <c r="W695" s="63"/>
    </row>
    <row r="696" spans="22:23" s="74" customFormat="1" ht="15" customHeight="1" x14ac:dyDescent="0.3">
      <c r="V696" s="63"/>
      <c r="W696" s="63"/>
    </row>
    <row r="697" spans="22:23" s="74" customFormat="1" ht="15" customHeight="1" x14ac:dyDescent="0.3">
      <c r="V697" s="63"/>
      <c r="W697" s="63"/>
    </row>
    <row r="698" spans="22:23" s="74" customFormat="1" ht="15" customHeight="1" x14ac:dyDescent="0.3">
      <c r="V698" s="63"/>
      <c r="W698" s="63"/>
    </row>
    <row r="699" spans="22:23" s="74" customFormat="1" ht="15" customHeight="1" x14ac:dyDescent="0.3">
      <c r="V699" s="63"/>
      <c r="W699" s="63"/>
    </row>
    <row r="700" spans="22:23" s="74" customFormat="1" ht="15" customHeight="1" x14ac:dyDescent="0.3">
      <c r="V700" s="63"/>
      <c r="W700" s="63"/>
    </row>
    <row r="701" spans="22:23" s="74" customFormat="1" ht="15" customHeight="1" x14ac:dyDescent="0.3">
      <c r="V701" s="63"/>
      <c r="W701" s="63"/>
    </row>
    <row r="702" spans="22:23" s="74" customFormat="1" ht="15" customHeight="1" x14ac:dyDescent="0.3">
      <c r="V702" s="63"/>
      <c r="W702" s="63"/>
    </row>
    <row r="703" spans="22:23" s="74" customFormat="1" ht="15" customHeight="1" x14ac:dyDescent="0.3">
      <c r="V703" s="63"/>
      <c r="W703" s="63"/>
    </row>
    <row r="704" spans="22:23" s="74" customFormat="1" ht="15" customHeight="1" x14ac:dyDescent="0.3">
      <c r="V704" s="63"/>
      <c r="W704" s="63"/>
    </row>
    <row r="705" spans="22:23" s="74" customFormat="1" ht="15" customHeight="1" x14ac:dyDescent="0.3">
      <c r="V705" s="63"/>
      <c r="W705" s="63"/>
    </row>
    <row r="706" spans="22:23" s="74" customFormat="1" ht="15" customHeight="1" x14ac:dyDescent="0.3">
      <c r="V706" s="63"/>
      <c r="W706" s="63"/>
    </row>
    <row r="707" spans="22:23" s="74" customFormat="1" ht="15" customHeight="1" x14ac:dyDescent="0.3">
      <c r="V707" s="63"/>
      <c r="W707" s="63"/>
    </row>
    <row r="708" spans="22:23" s="74" customFormat="1" ht="15" customHeight="1" x14ac:dyDescent="0.3">
      <c r="V708" s="63"/>
      <c r="W708" s="63"/>
    </row>
    <row r="709" spans="22:23" s="74" customFormat="1" ht="15" customHeight="1" x14ac:dyDescent="0.3">
      <c r="V709" s="63"/>
      <c r="W709" s="63"/>
    </row>
    <row r="710" spans="22:23" s="74" customFormat="1" ht="15" customHeight="1" x14ac:dyDescent="0.3">
      <c r="V710" s="63"/>
      <c r="W710" s="63"/>
    </row>
    <row r="711" spans="22:23" s="74" customFormat="1" ht="15" customHeight="1" x14ac:dyDescent="0.3">
      <c r="V711" s="63"/>
      <c r="W711" s="63"/>
    </row>
    <row r="712" spans="22:23" s="74" customFormat="1" ht="15" customHeight="1" x14ac:dyDescent="0.3">
      <c r="V712" s="63"/>
      <c r="W712" s="63"/>
    </row>
    <row r="713" spans="22:23" s="74" customFormat="1" ht="15" customHeight="1" x14ac:dyDescent="0.3">
      <c r="V713" s="63"/>
      <c r="W713" s="63"/>
    </row>
    <row r="714" spans="22:23" s="74" customFormat="1" ht="15" customHeight="1" x14ac:dyDescent="0.3">
      <c r="V714" s="63"/>
      <c r="W714" s="63"/>
    </row>
    <row r="715" spans="22:23" s="74" customFormat="1" ht="15" customHeight="1" x14ac:dyDescent="0.3">
      <c r="V715" s="63"/>
      <c r="W715" s="63"/>
    </row>
    <row r="716" spans="22:23" s="74" customFormat="1" ht="15" customHeight="1" x14ac:dyDescent="0.3">
      <c r="V716" s="63"/>
      <c r="W716" s="63"/>
    </row>
    <row r="717" spans="22:23" s="74" customFormat="1" ht="15" customHeight="1" x14ac:dyDescent="0.3">
      <c r="V717" s="63"/>
      <c r="W717" s="63"/>
    </row>
    <row r="718" spans="22:23" s="74" customFormat="1" ht="15" customHeight="1" x14ac:dyDescent="0.3">
      <c r="V718" s="63"/>
      <c r="W718" s="63"/>
    </row>
    <row r="719" spans="22:23" s="74" customFormat="1" ht="15" customHeight="1" x14ac:dyDescent="0.3">
      <c r="V719" s="63"/>
      <c r="W719" s="63"/>
    </row>
    <row r="720" spans="22:23" s="74" customFormat="1" ht="15" customHeight="1" x14ac:dyDescent="0.3">
      <c r="V720" s="63"/>
      <c r="W720" s="63"/>
    </row>
    <row r="721" spans="22:23" s="74" customFormat="1" ht="15" customHeight="1" x14ac:dyDescent="0.3">
      <c r="V721" s="63"/>
      <c r="W721" s="63"/>
    </row>
    <row r="722" spans="22:23" s="74" customFormat="1" ht="15" customHeight="1" x14ac:dyDescent="0.3">
      <c r="V722" s="63"/>
      <c r="W722" s="63"/>
    </row>
    <row r="723" spans="22:23" s="74" customFormat="1" ht="15" customHeight="1" x14ac:dyDescent="0.3">
      <c r="V723" s="63"/>
      <c r="W723" s="63"/>
    </row>
    <row r="724" spans="22:23" s="74" customFormat="1" ht="15" customHeight="1" x14ac:dyDescent="0.3">
      <c r="V724" s="63"/>
      <c r="W724" s="63"/>
    </row>
    <row r="725" spans="22:23" s="74" customFormat="1" ht="15" customHeight="1" x14ac:dyDescent="0.3">
      <c r="V725" s="63"/>
      <c r="W725" s="63"/>
    </row>
    <row r="726" spans="22:23" s="74" customFormat="1" ht="15" customHeight="1" x14ac:dyDescent="0.3">
      <c r="V726" s="63"/>
      <c r="W726" s="63"/>
    </row>
    <row r="727" spans="22:23" s="74" customFormat="1" ht="15" customHeight="1" x14ac:dyDescent="0.3">
      <c r="V727" s="63"/>
      <c r="W727" s="63"/>
    </row>
    <row r="728" spans="22:23" s="74" customFormat="1" ht="15" customHeight="1" x14ac:dyDescent="0.3">
      <c r="V728" s="63"/>
      <c r="W728" s="63"/>
    </row>
    <row r="729" spans="22:23" s="74" customFormat="1" ht="15" customHeight="1" x14ac:dyDescent="0.3">
      <c r="V729" s="63"/>
      <c r="W729" s="63"/>
    </row>
    <row r="730" spans="22:23" s="74" customFormat="1" ht="15" customHeight="1" x14ac:dyDescent="0.3">
      <c r="V730" s="63"/>
      <c r="W730" s="63"/>
    </row>
    <row r="731" spans="22:23" s="74" customFormat="1" ht="15" customHeight="1" x14ac:dyDescent="0.3">
      <c r="V731" s="63"/>
      <c r="W731" s="63"/>
    </row>
    <row r="732" spans="22:23" s="74" customFormat="1" ht="15" customHeight="1" x14ac:dyDescent="0.3">
      <c r="V732" s="63"/>
      <c r="W732" s="63"/>
    </row>
    <row r="733" spans="22:23" s="74" customFormat="1" ht="15" customHeight="1" x14ac:dyDescent="0.3">
      <c r="V733" s="63"/>
      <c r="W733" s="63"/>
    </row>
    <row r="734" spans="22:23" s="74" customFormat="1" ht="15" customHeight="1" x14ac:dyDescent="0.3">
      <c r="V734" s="63"/>
      <c r="W734" s="63"/>
    </row>
    <row r="735" spans="22:23" s="74" customFormat="1" ht="15" customHeight="1" x14ac:dyDescent="0.3">
      <c r="V735" s="63"/>
      <c r="W735" s="63"/>
    </row>
    <row r="736" spans="22:23" s="74" customFormat="1" ht="15" customHeight="1" x14ac:dyDescent="0.3">
      <c r="V736" s="63"/>
      <c r="W736" s="63"/>
    </row>
    <row r="737" spans="22:23" s="74" customFormat="1" ht="15" customHeight="1" x14ac:dyDescent="0.3">
      <c r="V737" s="63"/>
      <c r="W737" s="63"/>
    </row>
    <row r="738" spans="22:23" s="74" customFormat="1" ht="15" customHeight="1" x14ac:dyDescent="0.3">
      <c r="V738" s="63"/>
      <c r="W738" s="63"/>
    </row>
    <row r="739" spans="22:23" s="74" customFormat="1" ht="15" customHeight="1" x14ac:dyDescent="0.3">
      <c r="V739" s="63"/>
      <c r="W739" s="63"/>
    </row>
    <row r="740" spans="22:23" s="74" customFormat="1" ht="15" customHeight="1" x14ac:dyDescent="0.3">
      <c r="V740" s="63"/>
      <c r="W740" s="63"/>
    </row>
    <row r="741" spans="22:23" s="74" customFormat="1" ht="15" customHeight="1" x14ac:dyDescent="0.3">
      <c r="V741" s="63"/>
      <c r="W741" s="63"/>
    </row>
    <row r="742" spans="22:23" s="74" customFormat="1" ht="15" customHeight="1" x14ac:dyDescent="0.3">
      <c r="V742" s="63"/>
      <c r="W742" s="63"/>
    </row>
    <row r="743" spans="22:23" s="74" customFormat="1" ht="15" customHeight="1" x14ac:dyDescent="0.3">
      <c r="V743" s="63"/>
      <c r="W743" s="63"/>
    </row>
    <row r="744" spans="22:23" s="74" customFormat="1" ht="15" customHeight="1" x14ac:dyDescent="0.3">
      <c r="V744" s="63"/>
      <c r="W744" s="63"/>
    </row>
    <row r="745" spans="22:23" s="74" customFormat="1" ht="15" customHeight="1" x14ac:dyDescent="0.3">
      <c r="V745" s="63"/>
      <c r="W745" s="63"/>
    </row>
    <row r="746" spans="22:23" s="74" customFormat="1" ht="15" customHeight="1" x14ac:dyDescent="0.3">
      <c r="V746" s="63"/>
      <c r="W746" s="63"/>
    </row>
    <row r="747" spans="22:23" s="74" customFormat="1" ht="15" customHeight="1" x14ac:dyDescent="0.3">
      <c r="V747" s="63"/>
      <c r="W747" s="63"/>
    </row>
    <row r="748" spans="22:23" s="74" customFormat="1" ht="15" customHeight="1" x14ac:dyDescent="0.3">
      <c r="V748" s="63"/>
      <c r="W748" s="63"/>
    </row>
    <row r="749" spans="22:23" s="74" customFormat="1" ht="15" customHeight="1" x14ac:dyDescent="0.3">
      <c r="V749" s="63"/>
      <c r="W749" s="63"/>
    </row>
    <row r="750" spans="22:23" s="74" customFormat="1" ht="15" customHeight="1" x14ac:dyDescent="0.3">
      <c r="V750" s="63"/>
      <c r="W750" s="63"/>
    </row>
    <row r="751" spans="22:23" s="74" customFormat="1" ht="15" customHeight="1" x14ac:dyDescent="0.3">
      <c r="V751" s="63"/>
      <c r="W751" s="63"/>
    </row>
    <row r="752" spans="22:23" s="74" customFormat="1" ht="15" customHeight="1" x14ac:dyDescent="0.3">
      <c r="V752" s="63"/>
      <c r="W752" s="63"/>
    </row>
    <row r="753" spans="22:23" s="74" customFormat="1" ht="15" customHeight="1" x14ac:dyDescent="0.3">
      <c r="V753" s="63"/>
      <c r="W753" s="63"/>
    </row>
    <row r="754" spans="22:23" s="74" customFormat="1" ht="15" customHeight="1" x14ac:dyDescent="0.3">
      <c r="V754" s="63"/>
      <c r="W754" s="63"/>
    </row>
    <row r="755" spans="22:23" s="74" customFormat="1" ht="15" customHeight="1" x14ac:dyDescent="0.3">
      <c r="V755" s="63"/>
      <c r="W755" s="63"/>
    </row>
    <row r="756" spans="22:23" s="74" customFormat="1" ht="15" customHeight="1" x14ac:dyDescent="0.3">
      <c r="V756" s="63"/>
      <c r="W756" s="63"/>
    </row>
    <row r="757" spans="22:23" s="74" customFormat="1" ht="15" customHeight="1" x14ac:dyDescent="0.3">
      <c r="V757" s="63"/>
      <c r="W757" s="63"/>
    </row>
    <row r="758" spans="22:23" s="74" customFormat="1" ht="15" customHeight="1" x14ac:dyDescent="0.3">
      <c r="V758" s="63"/>
      <c r="W758" s="63"/>
    </row>
    <row r="759" spans="22:23" s="74" customFormat="1" ht="15" customHeight="1" x14ac:dyDescent="0.3">
      <c r="V759" s="63"/>
      <c r="W759" s="63"/>
    </row>
    <row r="760" spans="22:23" s="74" customFormat="1" ht="15" customHeight="1" x14ac:dyDescent="0.3">
      <c r="V760" s="63"/>
      <c r="W760" s="63"/>
    </row>
    <row r="761" spans="22:23" s="74" customFormat="1" ht="15" customHeight="1" x14ac:dyDescent="0.3">
      <c r="V761" s="63"/>
      <c r="W761" s="63"/>
    </row>
    <row r="762" spans="22:23" s="74" customFormat="1" ht="15" customHeight="1" x14ac:dyDescent="0.3">
      <c r="V762" s="63"/>
      <c r="W762" s="63"/>
    </row>
    <row r="763" spans="22:23" s="74" customFormat="1" ht="15" customHeight="1" x14ac:dyDescent="0.3">
      <c r="V763" s="63"/>
      <c r="W763" s="63"/>
    </row>
    <row r="764" spans="22:23" s="74" customFormat="1" ht="15" customHeight="1" x14ac:dyDescent="0.3">
      <c r="V764" s="63"/>
      <c r="W764" s="63"/>
    </row>
    <row r="765" spans="22:23" s="74" customFormat="1" ht="15" customHeight="1" x14ac:dyDescent="0.3">
      <c r="V765" s="63"/>
      <c r="W765" s="63"/>
    </row>
    <row r="766" spans="22:23" s="74" customFormat="1" ht="15" customHeight="1" x14ac:dyDescent="0.3">
      <c r="V766" s="63"/>
      <c r="W766" s="63"/>
    </row>
    <row r="767" spans="22:23" s="74" customFormat="1" ht="15" customHeight="1" x14ac:dyDescent="0.3">
      <c r="V767" s="63"/>
      <c r="W767" s="63"/>
    </row>
    <row r="768" spans="22:23" s="74" customFormat="1" ht="15" customHeight="1" x14ac:dyDescent="0.3">
      <c r="V768" s="63"/>
      <c r="W768" s="63"/>
    </row>
    <row r="769" spans="22:23" s="74" customFormat="1" ht="15" customHeight="1" x14ac:dyDescent="0.3">
      <c r="V769" s="63"/>
      <c r="W769" s="63"/>
    </row>
    <row r="770" spans="22:23" s="74" customFormat="1" ht="15" customHeight="1" x14ac:dyDescent="0.3">
      <c r="V770" s="63"/>
      <c r="W770" s="63"/>
    </row>
    <row r="771" spans="22:23" s="74" customFormat="1" ht="15" customHeight="1" x14ac:dyDescent="0.3">
      <c r="V771" s="63"/>
      <c r="W771" s="63"/>
    </row>
    <row r="772" spans="22:23" s="74" customFormat="1" ht="15" customHeight="1" x14ac:dyDescent="0.3">
      <c r="V772" s="63"/>
      <c r="W772" s="63"/>
    </row>
    <row r="773" spans="22:23" s="74" customFormat="1" ht="15" customHeight="1" x14ac:dyDescent="0.3">
      <c r="V773" s="63"/>
      <c r="W773" s="63"/>
    </row>
    <row r="774" spans="22:23" s="74" customFormat="1" ht="15" customHeight="1" x14ac:dyDescent="0.3">
      <c r="V774" s="63"/>
      <c r="W774" s="63"/>
    </row>
    <row r="775" spans="22:23" s="74" customFormat="1" ht="15" customHeight="1" x14ac:dyDescent="0.3">
      <c r="V775" s="63"/>
      <c r="W775" s="63"/>
    </row>
    <row r="776" spans="22:23" s="74" customFormat="1" ht="15" customHeight="1" x14ac:dyDescent="0.3">
      <c r="V776" s="63"/>
      <c r="W776" s="63"/>
    </row>
    <row r="777" spans="22:23" s="74" customFormat="1" ht="15" customHeight="1" x14ac:dyDescent="0.3">
      <c r="V777" s="63"/>
      <c r="W777" s="63"/>
    </row>
    <row r="778" spans="22:23" s="74" customFormat="1" ht="15" customHeight="1" x14ac:dyDescent="0.3">
      <c r="V778" s="63"/>
      <c r="W778" s="63"/>
    </row>
    <row r="779" spans="22:23" s="74" customFormat="1" ht="15" customHeight="1" x14ac:dyDescent="0.3">
      <c r="V779" s="63"/>
      <c r="W779" s="63"/>
    </row>
    <row r="780" spans="22:23" s="74" customFormat="1" ht="15" customHeight="1" x14ac:dyDescent="0.3">
      <c r="V780" s="63"/>
      <c r="W780" s="63"/>
    </row>
    <row r="781" spans="22:23" s="74" customFormat="1" ht="15" customHeight="1" x14ac:dyDescent="0.3">
      <c r="V781" s="63"/>
      <c r="W781" s="63"/>
    </row>
    <row r="782" spans="22:23" s="74" customFormat="1" ht="15" customHeight="1" x14ac:dyDescent="0.3">
      <c r="V782" s="63"/>
      <c r="W782" s="63"/>
    </row>
    <row r="783" spans="22:23" s="74" customFormat="1" ht="15" customHeight="1" x14ac:dyDescent="0.3">
      <c r="V783" s="63"/>
      <c r="W783" s="63"/>
    </row>
    <row r="784" spans="22:23" s="74" customFormat="1" ht="15" customHeight="1" x14ac:dyDescent="0.3">
      <c r="V784" s="63"/>
      <c r="W784" s="63"/>
    </row>
    <row r="785" spans="22:23" s="74" customFormat="1" ht="15" customHeight="1" x14ac:dyDescent="0.3">
      <c r="V785" s="63"/>
      <c r="W785" s="63"/>
    </row>
    <row r="786" spans="22:23" s="74" customFormat="1" ht="15" customHeight="1" x14ac:dyDescent="0.3">
      <c r="V786" s="63"/>
      <c r="W786" s="63"/>
    </row>
    <row r="787" spans="22:23" s="74" customFormat="1" ht="15" customHeight="1" x14ac:dyDescent="0.3">
      <c r="V787" s="63"/>
      <c r="W787" s="63"/>
    </row>
    <row r="788" spans="22:23" s="74" customFormat="1" ht="15" customHeight="1" x14ac:dyDescent="0.3">
      <c r="V788" s="63"/>
      <c r="W788" s="63"/>
    </row>
    <row r="789" spans="22:23" s="74" customFormat="1" ht="15" customHeight="1" x14ac:dyDescent="0.3">
      <c r="V789" s="63"/>
      <c r="W789" s="63"/>
    </row>
    <row r="790" spans="22:23" s="74" customFormat="1" ht="15" customHeight="1" x14ac:dyDescent="0.3">
      <c r="V790" s="63"/>
      <c r="W790" s="63"/>
    </row>
    <row r="791" spans="22:23" s="74" customFormat="1" ht="15" customHeight="1" x14ac:dyDescent="0.3">
      <c r="V791" s="63"/>
      <c r="W791" s="63"/>
    </row>
    <row r="792" spans="22:23" s="74" customFormat="1" ht="15" customHeight="1" x14ac:dyDescent="0.3">
      <c r="V792" s="63"/>
      <c r="W792" s="63"/>
    </row>
    <row r="793" spans="22:23" s="74" customFormat="1" ht="15" customHeight="1" x14ac:dyDescent="0.3">
      <c r="V793" s="63"/>
      <c r="W793" s="63"/>
    </row>
    <row r="794" spans="22:23" s="74" customFormat="1" ht="15" customHeight="1" x14ac:dyDescent="0.3">
      <c r="V794" s="63"/>
      <c r="W794" s="63"/>
    </row>
    <row r="795" spans="22:23" s="74" customFormat="1" ht="15" customHeight="1" x14ac:dyDescent="0.3">
      <c r="V795" s="63"/>
      <c r="W795" s="63"/>
    </row>
    <row r="796" spans="22:23" s="74" customFormat="1" ht="15" customHeight="1" x14ac:dyDescent="0.3">
      <c r="V796" s="63"/>
      <c r="W796" s="63"/>
    </row>
    <row r="797" spans="22:23" s="74" customFormat="1" ht="15" customHeight="1" x14ac:dyDescent="0.3">
      <c r="V797" s="63"/>
      <c r="W797" s="63"/>
    </row>
    <row r="798" spans="22:23" s="74" customFormat="1" ht="15" customHeight="1" x14ac:dyDescent="0.3">
      <c r="V798" s="63"/>
      <c r="W798" s="63"/>
    </row>
    <row r="799" spans="22:23" s="74" customFormat="1" ht="15" customHeight="1" x14ac:dyDescent="0.3">
      <c r="V799" s="63"/>
      <c r="W799" s="63"/>
    </row>
    <row r="800" spans="22:23" s="74" customFormat="1" ht="15" customHeight="1" x14ac:dyDescent="0.3">
      <c r="V800" s="63"/>
      <c r="W800" s="63"/>
    </row>
    <row r="801" spans="22:23" s="74" customFormat="1" ht="15" customHeight="1" x14ac:dyDescent="0.3">
      <c r="V801" s="63"/>
      <c r="W801" s="63"/>
    </row>
    <row r="802" spans="22:23" s="74" customFormat="1" ht="15" customHeight="1" x14ac:dyDescent="0.3">
      <c r="V802" s="63"/>
      <c r="W802" s="63"/>
    </row>
    <row r="803" spans="22:23" s="74" customFormat="1" ht="15" customHeight="1" x14ac:dyDescent="0.3">
      <c r="V803" s="63"/>
      <c r="W803" s="63"/>
    </row>
    <row r="804" spans="22:23" s="74" customFormat="1" ht="15" customHeight="1" x14ac:dyDescent="0.3">
      <c r="V804" s="63"/>
      <c r="W804" s="63"/>
    </row>
    <row r="805" spans="22:23" s="74" customFormat="1" ht="15" customHeight="1" x14ac:dyDescent="0.3">
      <c r="V805" s="63"/>
      <c r="W805" s="63"/>
    </row>
    <row r="806" spans="22:23" s="74" customFormat="1" ht="15" customHeight="1" x14ac:dyDescent="0.3">
      <c r="V806" s="63"/>
      <c r="W806" s="63"/>
    </row>
    <row r="807" spans="22:23" s="74" customFormat="1" ht="15" customHeight="1" x14ac:dyDescent="0.3">
      <c r="V807" s="63"/>
      <c r="W807" s="63"/>
    </row>
    <row r="808" spans="22:23" s="74" customFormat="1" ht="15" customHeight="1" x14ac:dyDescent="0.3">
      <c r="V808" s="63"/>
      <c r="W808" s="63"/>
    </row>
    <row r="809" spans="22:23" s="74" customFormat="1" ht="15" customHeight="1" x14ac:dyDescent="0.3">
      <c r="V809" s="63"/>
      <c r="W809" s="63"/>
    </row>
    <row r="810" spans="22:23" s="74" customFormat="1" ht="15" customHeight="1" x14ac:dyDescent="0.3">
      <c r="V810" s="63"/>
      <c r="W810" s="63"/>
    </row>
    <row r="811" spans="22:23" s="74" customFormat="1" ht="15" customHeight="1" x14ac:dyDescent="0.3">
      <c r="V811" s="63"/>
      <c r="W811" s="63"/>
    </row>
    <row r="812" spans="22:23" s="74" customFormat="1" ht="15" customHeight="1" x14ac:dyDescent="0.3">
      <c r="V812" s="63"/>
      <c r="W812" s="63"/>
    </row>
    <row r="813" spans="22:23" s="74" customFormat="1" ht="15" customHeight="1" x14ac:dyDescent="0.3">
      <c r="V813" s="63"/>
      <c r="W813" s="63"/>
    </row>
    <row r="814" spans="22:23" s="74" customFormat="1" ht="15" customHeight="1" x14ac:dyDescent="0.3">
      <c r="V814" s="63"/>
      <c r="W814" s="63"/>
    </row>
    <row r="815" spans="22:23" s="74" customFormat="1" ht="15" customHeight="1" x14ac:dyDescent="0.3">
      <c r="V815" s="63"/>
      <c r="W815" s="63"/>
    </row>
    <row r="816" spans="22:23" s="74" customFormat="1" ht="15" customHeight="1" x14ac:dyDescent="0.3">
      <c r="V816" s="63"/>
      <c r="W816" s="63"/>
    </row>
    <row r="817" spans="22:23" s="74" customFormat="1" ht="15" customHeight="1" x14ac:dyDescent="0.3">
      <c r="V817" s="63"/>
      <c r="W817" s="63"/>
    </row>
    <row r="818" spans="22:23" s="74" customFormat="1" ht="15" customHeight="1" x14ac:dyDescent="0.3">
      <c r="V818" s="63"/>
      <c r="W818" s="63"/>
    </row>
    <row r="819" spans="22:23" s="74" customFormat="1" ht="15" customHeight="1" x14ac:dyDescent="0.3">
      <c r="V819" s="63"/>
      <c r="W819" s="63"/>
    </row>
    <row r="820" spans="22:23" s="74" customFormat="1" ht="15" customHeight="1" x14ac:dyDescent="0.3">
      <c r="V820" s="63"/>
      <c r="W820" s="63"/>
    </row>
    <row r="821" spans="22:23" s="74" customFormat="1" ht="15" customHeight="1" x14ac:dyDescent="0.3">
      <c r="V821" s="63"/>
      <c r="W821" s="63"/>
    </row>
    <row r="822" spans="22:23" s="74" customFormat="1" ht="15" customHeight="1" x14ac:dyDescent="0.3">
      <c r="V822" s="63"/>
      <c r="W822" s="63"/>
    </row>
    <row r="823" spans="22:23" s="74" customFormat="1" ht="15" customHeight="1" x14ac:dyDescent="0.3">
      <c r="V823" s="63"/>
      <c r="W823" s="63"/>
    </row>
    <row r="824" spans="22:23" s="74" customFormat="1" ht="15" customHeight="1" x14ac:dyDescent="0.3">
      <c r="V824" s="63"/>
      <c r="W824" s="63"/>
    </row>
    <row r="825" spans="22:23" s="74" customFormat="1" ht="15" customHeight="1" x14ac:dyDescent="0.3">
      <c r="V825" s="63"/>
      <c r="W825" s="63"/>
    </row>
    <row r="826" spans="22:23" s="74" customFormat="1" ht="15" customHeight="1" x14ac:dyDescent="0.3">
      <c r="V826" s="63"/>
      <c r="W826" s="63"/>
    </row>
    <row r="827" spans="22:23" s="74" customFormat="1" ht="15" customHeight="1" x14ac:dyDescent="0.3">
      <c r="V827" s="63"/>
      <c r="W827" s="63"/>
    </row>
    <row r="828" spans="22:23" s="74" customFormat="1" ht="15" customHeight="1" x14ac:dyDescent="0.3">
      <c r="V828" s="63"/>
      <c r="W828" s="63"/>
    </row>
    <row r="829" spans="22:23" s="74" customFormat="1" ht="15" customHeight="1" x14ac:dyDescent="0.3">
      <c r="V829" s="63"/>
      <c r="W829" s="63"/>
    </row>
    <row r="830" spans="22:23" s="74" customFormat="1" ht="15" customHeight="1" x14ac:dyDescent="0.3">
      <c r="V830" s="63"/>
      <c r="W830" s="63"/>
    </row>
    <row r="831" spans="22:23" s="74" customFormat="1" ht="15" customHeight="1" x14ac:dyDescent="0.3">
      <c r="V831" s="63"/>
      <c r="W831" s="63"/>
    </row>
    <row r="832" spans="22:23" s="74" customFormat="1" ht="15" customHeight="1" x14ac:dyDescent="0.3">
      <c r="V832" s="63"/>
      <c r="W832" s="63"/>
    </row>
    <row r="833" spans="22:23" s="74" customFormat="1" ht="15" customHeight="1" x14ac:dyDescent="0.3">
      <c r="V833" s="63"/>
      <c r="W833" s="63"/>
    </row>
    <row r="834" spans="22:23" s="74" customFormat="1" ht="15" customHeight="1" x14ac:dyDescent="0.3">
      <c r="V834" s="63"/>
      <c r="W834" s="63"/>
    </row>
    <row r="835" spans="22:23" s="74" customFormat="1" ht="15" customHeight="1" x14ac:dyDescent="0.3">
      <c r="V835" s="63"/>
      <c r="W835" s="63"/>
    </row>
    <row r="836" spans="22:23" s="74" customFormat="1" ht="15" customHeight="1" x14ac:dyDescent="0.3">
      <c r="V836" s="63"/>
      <c r="W836" s="63"/>
    </row>
    <row r="837" spans="22:23" s="74" customFormat="1" ht="15" customHeight="1" x14ac:dyDescent="0.3">
      <c r="V837" s="63"/>
      <c r="W837" s="63"/>
    </row>
    <row r="838" spans="22:23" s="74" customFormat="1" ht="15" customHeight="1" x14ac:dyDescent="0.3">
      <c r="V838" s="63"/>
      <c r="W838" s="63"/>
    </row>
    <row r="839" spans="22:23" s="74" customFormat="1" ht="15" customHeight="1" x14ac:dyDescent="0.3">
      <c r="V839" s="63"/>
      <c r="W839" s="63"/>
    </row>
    <row r="840" spans="22:23" s="74" customFormat="1" ht="15" customHeight="1" x14ac:dyDescent="0.3">
      <c r="V840" s="63"/>
      <c r="W840" s="63"/>
    </row>
    <row r="841" spans="22:23" s="74" customFormat="1" ht="15" customHeight="1" x14ac:dyDescent="0.3">
      <c r="V841" s="63"/>
      <c r="W841" s="63"/>
    </row>
    <row r="842" spans="22:23" s="74" customFormat="1" ht="15" customHeight="1" x14ac:dyDescent="0.3">
      <c r="V842" s="63"/>
      <c r="W842" s="63"/>
    </row>
    <row r="843" spans="22:23" s="74" customFormat="1" ht="15" customHeight="1" x14ac:dyDescent="0.3">
      <c r="V843" s="63"/>
      <c r="W843" s="63"/>
    </row>
    <row r="844" spans="22:23" s="74" customFormat="1" ht="15" customHeight="1" x14ac:dyDescent="0.3">
      <c r="V844" s="63"/>
      <c r="W844" s="63"/>
    </row>
    <row r="845" spans="22:23" s="74" customFormat="1" ht="15" customHeight="1" x14ac:dyDescent="0.3">
      <c r="V845" s="63"/>
      <c r="W845" s="63"/>
    </row>
    <row r="846" spans="22:23" s="74" customFormat="1" ht="15" customHeight="1" x14ac:dyDescent="0.3">
      <c r="V846" s="63"/>
      <c r="W846" s="63"/>
    </row>
    <row r="847" spans="22:23" s="74" customFormat="1" ht="15" customHeight="1" x14ac:dyDescent="0.3">
      <c r="V847" s="63"/>
      <c r="W847" s="63"/>
    </row>
    <row r="848" spans="22:23" s="74" customFormat="1" ht="15" customHeight="1" x14ac:dyDescent="0.3">
      <c r="V848" s="63"/>
      <c r="W848" s="63"/>
    </row>
    <row r="849" spans="22:23" s="74" customFormat="1" ht="15" customHeight="1" x14ac:dyDescent="0.3">
      <c r="V849" s="63"/>
      <c r="W849" s="63"/>
    </row>
    <row r="850" spans="22:23" s="74" customFormat="1" ht="15" customHeight="1" x14ac:dyDescent="0.3">
      <c r="V850" s="63"/>
      <c r="W850" s="63"/>
    </row>
    <row r="851" spans="22:23" s="74" customFormat="1" ht="15" customHeight="1" x14ac:dyDescent="0.3">
      <c r="V851" s="63"/>
      <c r="W851" s="63"/>
    </row>
    <row r="852" spans="22:23" s="74" customFormat="1" ht="15" customHeight="1" x14ac:dyDescent="0.3">
      <c r="V852" s="63"/>
      <c r="W852" s="63"/>
    </row>
    <row r="853" spans="22:23" s="74" customFormat="1" ht="15" customHeight="1" x14ac:dyDescent="0.3">
      <c r="V853" s="63"/>
      <c r="W853" s="63"/>
    </row>
    <row r="854" spans="22:23" s="74" customFormat="1" ht="15" customHeight="1" x14ac:dyDescent="0.3">
      <c r="V854" s="63"/>
      <c r="W854" s="63"/>
    </row>
    <row r="855" spans="22:23" s="74" customFormat="1" ht="15" customHeight="1" x14ac:dyDescent="0.3">
      <c r="V855" s="63"/>
      <c r="W855" s="63"/>
    </row>
    <row r="856" spans="22:23" s="74" customFormat="1" ht="15" customHeight="1" x14ac:dyDescent="0.3">
      <c r="V856" s="63"/>
      <c r="W856" s="63"/>
    </row>
    <row r="857" spans="22:23" s="74" customFormat="1" ht="15" customHeight="1" x14ac:dyDescent="0.3">
      <c r="V857" s="63"/>
      <c r="W857" s="63"/>
    </row>
    <row r="858" spans="22:23" s="74" customFormat="1" ht="15" customHeight="1" x14ac:dyDescent="0.3">
      <c r="V858" s="63"/>
      <c r="W858" s="63"/>
    </row>
    <row r="859" spans="22:23" s="74" customFormat="1" ht="15" customHeight="1" x14ac:dyDescent="0.3">
      <c r="V859" s="63"/>
      <c r="W859" s="63"/>
    </row>
    <row r="860" spans="22:23" s="74" customFormat="1" ht="15" customHeight="1" x14ac:dyDescent="0.3">
      <c r="V860" s="63"/>
      <c r="W860" s="63"/>
    </row>
    <row r="861" spans="22:23" s="74" customFormat="1" ht="15" customHeight="1" x14ac:dyDescent="0.3">
      <c r="V861" s="63"/>
      <c r="W861" s="63"/>
    </row>
    <row r="862" spans="22:23" s="74" customFormat="1" ht="15" customHeight="1" x14ac:dyDescent="0.3">
      <c r="V862" s="63"/>
      <c r="W862" s="63"/>
    </row>
    <row r="863" spans="22:23" s="74" customFormat="1" ht="15" customHeight="1" x14ac:dyDescent="0.3">
      <c r="V863" s="63"/>
      <c r="W863" s="63"/>
    </row>
    <row r="864" spans="22:23" s="74" customFormat="1" ht="15" customHeight="1" x14ac:dyDescent="0.3">
      <c r="V864" s="63"/>
      <c r="W864" s="63"/>
    </row>
    <row r="865" spans="22:23" s="74" customFormat="1" ht="15" customHeight="1" x14ac:dyDescent="0.3">
      <c r="V865" s="63"/>
      <c r="W865" s="63"/>
    </row>
    <row r="866" spans="22:23" s="74" customFormat="1" ht="15" customHeight="1" x14ac:dyDescent="0.3">
      <c r="V866" s="63"/>
      <c r="W866" s="63"/>
    </row>
    <row r="867" spans="22:23" s="74" customFormat="1" ht="15" customHeight="1" x14ac:dyDescent="0.3">
      <c r="V867" s="63"/>
      <c r="W867" s="63"/>
    </row>
    <row r="868" spans="22:23" s="74" customFormat="1" ht="15" customHeight="1" x14ac:dyDescent="0.3">
      <c r="V868" s="63"/>
      <c r="W868" s="63"/>
    </row>
    <row r="869" spans="22:23" s="74" customFormat="1" ht="15" customHeight="1" x14ac:dyDescent="0.3">
      <c r="V869" s="63"/>
      <c r="W869" s="63"/>
    </row>
    <row r="870" spans="22:23" s="74" customFormat="1" ht="15" customHeight="1" x14ac:dyDescent="0.3">
      <c r="V870" s="63"/>
      <c r="W870" s="63"/>
    </row>
    <row r="871" spans="22:23" s="74" customFormat="1" ht="15" customHeight="1" x14ac:dyDescent="0.3">
      <c r="V871" s="63"/>
      <c r="W871" s="63"/>
    </row>
    <row r="872" spans="22:23" s="74" customFormat="1" ht="15" customHeight="1" x14ac:dyDescent="0.3">
      <c r="V872" s="63"/>
      <c r="W872" s="63"/>
    </row>
    <row r="873" spans="22:23" s="74" customFormat="1" ht="15" customHeight="1" x14ac:dyDescent="0.3">
      <c r="V873" s="63"/>
      <c r="W873" s="63"/>
    </row>
    <row r="874" spans="22:23" s="74" customFormat="1" ht="15" customHeight="1" x14ac:dyDescent="0.3">
      <c r="V874" s="63"/>
      <c r="W874" s="63"/>
    </row>
    <row r="875" spans="22:23" s="74" customFormat="1" ht="15" customHeight="1" x14ac:dyDescent="0.3">
      <c r="V875" s="63"/>
      <c r="W875" s="63"/>
    </row>
    <row r="876" spans="22:23" s="74" customFormat="1" ht="15" customHeight="1" x14ac:dyDescent="0.3">
      <c r="V876" s="63"/>
      <c r="W876" s="63"/>
    </row>
    <row r="877" spans="22:23" s="74" customFormat="1" ht="15" customHeight="1" x14ac:dyDescent="0.3">
      <c r="V877" s="63"/>
      <c r="W877" s="63"/>
    </row>
    <row r="878" spans="22:23" s="74" customFormat="1" ht="15" customHeight="1" x14ac:dyDescent="0.3">
      <c r="V878" s="63"/>
      <c r="W878" s="63"/>
    </row>
    <row r="879" spans="22:23" s="74" customFormat="1" ht="15" customHeight="1" x14ac:dyDescent="0.3">
      <c r="V879" s="63"/>
      <c r="W879" s="63"/>
    </row>
    <row r="880" spans="22:23" s="74" customFormat="1" ht="15" customHeight="1" x14ac:dyDescent="0.3">
      <c r="V880" s="63"/>
      <c r="W880" s="63"/>
    </row>
    <row r="881" spans="22:23" s="74" customFormat="1" ht="15" customHeight="1" x14ac:dyDescent="0.3">
      <c r="V881" s="63"/>
      <c r="W881" s="63"/>
    </row>
    <row r="882" spans="22:23" s="74" customFormat="1" ht="15" customHeight="1" x14ac:dyDescent="0.3">
      <c r="V882" s="63"/>
      <c r="W882" s="63"/>
    </row>
    <row r="883" spans="22:23" s="74" customFormat="1" ht="15" customHeight="1" x14ac:dyDescent="0.3">
      <c r="V883" s="63"/>
      <c r="W883" s="63"/>
    </row>
    <row r="884" spans="22:23" s="74" customFormat="1" ht="15" customHeight="1" x14ac:dyDescent="0.3">
      <c r="V884" s="63"/>
      <c r="W884" s="63"/>
    </row>
    <row r="885" spans="22:23" s="74" customFormat="1" ht="15" customHeight="1" x14ac:dyDescent="0.3">
      <c r="V885" s="63"/>
      <c r="W885" s="63"/>
    </row>
    <row r="886" spans="22:23" s="74" customFormat="1" ht="15" customHeight="1" x14ac:dyDescent="0.3">
      <c r="V886" s="63"/>
      <c r="W886" s="63"/>
    </row>
    <row r="887" spans="22:23" s="74" customFormat="1" ht="15" customHeight="1" x14ac:dyDescent="0.3">
      <c r="V887" s="63"/>
      <c r="W887" s="63"/>
    </row>
    <row r="888" spans="22:23" s="74" customFormat="1" ht="15" customHeight="1" x14ac:dyDescent="0.3">
      <c r="V888" s="63"/>
      <c r="W888" s="63"/>
    </row>
    <row r="889" spans="22:23" s="74" customFormat="1" ht="15" customHeight="1" x14ac:dyDescent="0.3">
      <c r="V889" s="63"/>
      <c r="W889" s="63"/>
    </row>
    <row r="890" spans="22:23" s="74" customFormat="1" ht="15" customHeight="1" x14ac:dyDescent="0.3">
      <c r="V890" s="63"/>
      <c r="W890" s="63"/>
    </row>
    <row r="891" spans="22:23" s="74" customFormat="1" ht="15" customHeight="1" x14ac:dyDescent="0.3">
      <c r="V891" s="63"/>
      <c r="W891" s="63"/>
    </row>
    <row r="892" spans="22:23" s="74" customFormat="1" ht="15" customHeight="1" x14ac:dyDescent="0.3">
      <c r="V892" s="63"/>
      <c r="W892" s="63"/>
    </row>
    <row r="893" spans="22:23" s="74" customFormat="1" ht="15" customHeight="1" x14ac:dyDescent="0.3">
      <c r="V893" s="63"/>
      <c r="W893" s="63"/>
    </row>
    <row r="894" spans="22:23" s="74" customFormat="1" ht="15" customHeight="1" x14ac:dyDescent="0.3">
      <c r="V894" s="63"/>
      <c r="W894" s="63"/>
    </row>
    <row r="895" spans="22:23" s="74" customFormat="1" ht="15" customHeight="1" x14ac:dyDescent="0.3">
      <c r="V895" s="63"/>
      <c r="W895" s="63"/>
    </row>
    <row r="896" spans="22:23" s="74" customFormat="1" ht="15" customHeight="1" x14ac:dyDescent="0.3">
      <c r="V896" s="63"/>
      <c r="W896" s="63"/>
    </row>
    <row r="897" spans="22:23" s="74" customFormat="1" ht="15" customHeight="1" x14ac:dyDescent="0.3">
      <c r="V897" s="63"/>
      <c r="W897" s="63"/>
    </row>
    <row r="898" spans="22:23" s="74" customFormat="1" ht="15" customHeight="1" x14ac:dyDescent="0.3">
      <c r="V898" s="63"/>
      <c r="W898" s="63"/>
    </row>
    <row r="899" spans="22:23" s="74" customFormat="1" ht="15" customHeight="1" x14ac:dyDescent="0.3">
      <c r="V899" s="63"/>
      <c r="W899" s="63"/>
    </row>
    <row r="900" spans="22:23" s="74" customFormat="1" ht="15" customHeight="1" x14ac:dyDescent="0.3">
      <c r="V900" s="63"/>
      <c r="W900" s="63"/>
    </row>
    <row r="901" spans="22:23" s="74" customFormat="1" ht="15" customHeight="1" x14ac:dyDescent="0.3">
      <c r="V901" s="63"/>
      <c r="W901" s="63"/>
    </row>
    <row r="902" spans="22:23" s="74" customFormat="1" ht="15" customHeight="1" x14ac:dyDescent="0.3">
      <c r="V902" s="63"/>
      <c r="W902" s="63"/>
    </row>
    <row r="903" spans="22:23" s="74" customFormat="1" ht="15" customHeight="1" x14ac:dyDescent="0.3">
      <c r="V903" s="63"/>
      <c r="W903" s="63"/>
    </row>
    <row r="904" spans="22:23" s="74" customFormat="1" ht="15" customHeight="1" x14ac:dyDescent="0.3">
      <c r="V904" s="63"/>
      <c r="W904" s="63"/>
    </row>
    <row r="905" spans="22:23" s="74" customFormat="1" ht="15" customHeight="1" x14ac:dyDescent="0.3">
      <c r="V905" s="63"/>
      <c r="W905" s="63"/>
    </row>
    <row r="906" spans="22:23" s="74" customFormat="1" ht="15" customHeight="1" x14ac:dyDescent="0.3">
      <c r="V906" s="63"/>
      <c r="W906" s="63"/>
    </row>
    <row r="907" spans="22:23" s="74" customFormat="1" ht="15" customHeight="1" x14ac:dyDescent="0.3">
      <c r="V907" s="63"/>
      <c r="W907" s="63"/>
    </row>
    <row r="908" spans="22:23" s="74" customFormat="1" ht="15" customHeight="1" x14ac:dyDescent="0.3">
      <c r="V908" s="63"/>
      <c r="W908" s="63"/>
    </row>
    <row r="909" spans="22:23" s="74" customFormat="1" ht="15" customHeight="1" x14ac:dyDescent="0.3">
      <c r="V909" s="63"/>
      <c r="W909" s="63"/>
    </row>
    <row r="910" spans="22:23" s="74" customFormat="1" ht="15" customHeight="1" x14ac:dyDescent="0.3">
      <c r="V910" s="63"/>
      <c r="W910" s="63"/>
    </row>
    <row r="911" spans="22:23" s="74" customFormat="1" ht="15" customHeight="1" x14ac:dyDescent="0.3">
      <c r="V911" s="63"/>
      <c r="W911" s="63"/>
    </row>
    <row r="912" spans="22:23" s="74" customFormat="1" ht="15" customHeight="1" x14ac:dyDescent="0.3">
      <c r="V912" s="63"/>
      <c r="W912" s="63"/>
    </row>
    <row r="913" spans="22:23" s="74" customFormat="1" ht="15" customHeight="1" x14ac:dyDescent="0.3">
      <c r="V913" s="63"/>
      <c r="W913" s="63"/>
    </row>
    <row r="914" spans="22:23" s="74" customFormat="1" ht="15" customHeight="1" x14ac:dyDescent="0.3">
      <c r="V914" s="63"/>
      <c r="W914" s="63"/>
    </row>
    <row r="915" spans="22:23" s="74" customFormat="1" ht="15" customHeight="1" x14ac:dyDescent="0.3">
      <c r="V915" s="63"/>
      <c r="W915" s="63"/>
    </row>
    <row r="916" spans="22:23" s="74" customFormat="1" ht="15" customHeight="1" x14ac:dyDescent="0.3">
      <c r="V916" s="63"/>
      <c r="W916" s="63"/>
    </row>
    <row r="917" spans="22:23" s="74" customFormat="1" ht="15" customHeight="1" x14ac:dyDescent="0.3">
      <c r="V917" s="63"/>
      <c r="W917" s="63"/>
    </row>
    <row r="918" spans="22:23" s="74" customFormat="1" ht="15" customHeight="1" x14ac:dyDescent="0.3">
      <c r="V918" s="63"/>
      <c r="W918" s="63"/>
    </row>
    <row r="919" spans="22:23" s="74" customFormat="1" ht="15" customHeight="1" x14ac:dyDescent="0.3">
      <c r="V919" s="63"/>
      <c r="W919" s="63"/>
    </row>
    <row r="920" spans="22:23" s="74" customFormat="1" ht="15" customHeight="1" x14ac:dyDescent="0.3">
      <c r="V920" s="63"/>
      <c r="W920" s="63"/>
    </row>
    <row r="921" spans="22:23" s="74" customFormat="1" ht="15" customHeight="1" x14ac:dyDescent="0.3">
      <c r="V921" s="63"/>
      <c r="W921" s="63"/>
    </row>
    <row r="922" spans="22:23" s="74" customFormat="1" ht="15" customHeight="1" x14ac:dyDescent="0.3">
      <c r="V922" s="63"/>
      <c r="W922" s="63"/>
    </row>
    <row r="923" spans="22:23" s="74" customFormat="1" ht="15" customHeight="1" x14ac:dyDescent="0.3">
      <c r="V923" s="63"/>
      <c r="W923" s="63"/>
    </row>
    <row r="924" spans="22:23" s="74" customFormat="1" ht="15" customHeight="1" x14ac:dyDescent="0.3">
      <c r="V924" s="63"/>
      <c r="W924" s="63"/>
    </row>
    <row r="925" spans="22:23" s="74" customFormat="1" ht="15" customHeight="1" x14ac:dyDescent="0.3">
      <c r="V925" s="63"/>
      <c r="W925" s="63"/>
    </row>
    <row r="926" spans="22:23" s="74" customFormat="1" ht="15" customHeight="1" x14ac:dyDescent="0.3">
      <c r="V926" s="63"/>
      <c r="W926" s="63"/>
    </row>
    <row r="927" spans="22:23" s="74" customFormat="1" ht="15" customHeight="1" x14ac:dyDescent="0.3">
      <c r="V927" s="63"/>
      <c r="W927" s="63"/>
    </row>
    <row r="928" spans="22:23" s="74" customFormat="1" ht="15" customHeight="1" x14ac:dyDescent="0.3">
      <c r="V928" s="63"/>
      <c r="W928" s="63"/>
    </row>
    <row r="929" spans="22:23" s="74" customFormat="1" ht="15" customHeight="1" x14ac:dyDescent="0.3">
      <c r="V929" s="63"/>
      <c r="W929" s="63"/>
    </row>
    <row r="930" spans="22:23" s="74" customFormat="1" ht="15" customHeight="1" x14ac:dyDescent="0.3">
      <c r="V930" s="63"/>
      <c r="W930" s="63"/>
    </row>
    <row r="931" spans="22:23" s="74" customFormat="1" ht="15" customHeight="1" x14ac:dyDescent="0.3">
      <c r="V931" s="63"/>
      <c r="W931" s="63"/>
    </row>
    <row r="932" spans="22:23" s="74" customFormat="1" ht="15" customHeight="1" x14ac:dyDescent="0.3">
      <c r="V932" s="63"/>
      <c r="W932" s="63"/>
    </row>
    <row r="933" spans="22:23" s="74" customFormat="1" ht="15" customHeight="1" x14ac:dyDescent="0.3">
      <c r="V933" s="63"/>
      <c r="W933" s="63"/>
    </row>
    <row r="934" spans="22:23" s="74" customFormat="1" ht="15" customHeight="1" x14ac:dyDescent="0.3">
      <c r="V934" s="63"/>
      <c r="W934" s="63"/>
    </row>
    <row r="935" spans="22:23" s="74" customFormat="1" ht="15" customHeight="1" x14ac:dyDescent="0.3">
      <c r="V935" s="63"/>
      <c r="W935" s="63"/>
    </row>
    <row r="936" spans="22:23" s="74" customFormat="1" ht="15" customHeight="1" x14ac:dyDescent="0.3">
      <c r="V936" s="63"/>
      <c r="W936" s="63"/>
    </row>
    <row r="937" spans="22:23" s="74" customFormat="1" ht="15" customHeight="1" x14ac:dyDescent="0.3">
      <c r="V937" s="63"/>
      <c r="W937" s="63"/>
    </row>
    <row r="938" spans="22:23" s="74" customFormat="1" ht="15" customHeight="1" x14ac:dyDescent="0.3">
      <c r="V938" s="63"/>
      <c r="W938" s="63"/>
    </row>
    <row r="939" spans="22:23" s="74" customFormat="1" ht="15" customHeight="1" x14ac:dyDescent="0.3">
      <c r="V939" s="63"/>
      <c r="W939" s="63"/>
    </row>
    <row r="940" spans="22:23" s="74" customFormat="1" ht="15" customHeight="1" x14ac:dyDescent="0.3">
      <c r="V940" s="63"/>
      <c r="W940" s="63"/>
    </row>
    <row r="941" spans="22:23" s="74" customFormat="1" ht="15" customHeight="1" x14ac:dyDescent="0.3">
      <c r="V941" s="63"/>
      <c r="W941" s="63"/>
    </row>
    <row r="942" spans="22:23" s="74" customFormat="1" ht="15" customHeight="1" x14ac:dyDescent="0.3">
      <c r="V942" s="63"/>
      <c r="W942" s="63"/>
    </row>
    <row r="943" spans="22:23" s="74" customFormat="1" ht="15" customHeight="1" x14ac:dyDescent="0.3">
      <c r="V943" s="63"/>
      <c r="W943" s="63"/>
    </row>
    <row r="944" spans="22:23" s="74" customFormat="1" ht="15" customHeight="1" x14ac:dyDescent="0.3">
      <c r="V944" s="63"/>
      <c r="W944" s="63"/>
    </row>
    <row r="945" spans="22:23" s="74" customFormat="1" ht="15" customHeight="1" x14ac:dyDescent="0.3">
      <c r="V945" s="63"/>
      <c r="W945" s="63"/>
    </row>
    <row r="946" spans="22:23" s="74" customFormat="1" ht="15" customHeight="1" x14ac:dyDescent="0.3">
      <c r="V946" s="63"/>
      <c r="W946" s="63"/>
    </row>
    <row r="947" spans="22:23" s="74" customFormat="1" ht="15" customHeight="1" x14ac:dyDescent="0.3">
      <c r="V947" s="63"/>
      <c r="W947" s="63"/>
    </row>
    <row r="948" spans="22:23" s="74" customFormat="1" ht="15" customHeight="1" x14ac:dyDescent="0.3">
      <c r="V948" s="63"/>
      <c r="W948" s="63"/>
    </row>
    <row r="949" spans="22:23" s="74" customFormat="1" ht="15" customHeight="1" x14ac:dyDescent="0.3">
      <c r="V949" s="63"/>
      <c r="W949" s="63"/>
    </row>
    <row r="950" spans="22:23" s="74" customFormat="1" ht="15" customHeight="1" x14ac:dyDescent="0.3">
      <c r="V950" s="63"/>
      <c r="W950" s="63"/>
    </row>
    <row r="951" spans="22:23" s="74" customFormat="1" ht="15" customHeight="1" x14ac:dyDescent="0.3">
      <c r="V951" s="63"/>
      <c r="W951" s="63"/>
    </row>
    <row r="952" spans="22:23" s="74" customFormat="1" ht="15" customHeight="1" x14ac:dyDescent="0.3">
      <c r="V952" s="63"/>
      <c r="W952" s="63"/>
    </row>
    <row r="953" spans="22:23" s="74" customFormat="1" ht="15" customHeight="1" x14ac:dyDescent="0.3">
      <c r="V953" s="63"/>
      <c r="W953" s="63"/>
    </row>
  </sheetData>
  <sheetProtection formatCells="0" selectLockedCells="1"/>
  <autoFilter ref="A1:W181"/>
  <mergeCells count="11">
    <mergeCell ref="A21:A30"/>
    <mergeCell ref="A31:A79"/>
    <mergeCell ref="A80:A92"/>
    <mergeCell ref="A93:A105"/>
    <mergeCell ref="A2:A19"/>
    <mergeCell ref="A178:A181"/>
    <mergeCell ref="A106:A138"/>
    <mergeCell ref="A139:A150"/>
    <mergeCell ref="A151:A153"/>
    <mergeCell ref="A154:A162"/>
    <mergeCell ref="A163:A177"/>
  </mergeCells>
  <conditionalFormatting sqref="A178:XFD181 B164:XFD177 A2:XFD163">
    <cfRule type="expression" dxfId="214" priority="1">
      <formula>MOD(ROW(),2)=1</formula>
    </cfRule>
  </conditionalFormatting>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50"/>
  </sheetPr>
  <dimension ref="A1:F570"/>
  <sheetViews>
    <sheetView workbookViewId="0">
      <pane ySplit="1" topLeftCell="A2" activePane="bottomLeft" state="frozen"/>
      <selection activeCell="E10" sqref="E10"/>
      <selection pane="bottomLeft" activeCell="A12" sqref="A12"/>
    </sheetView>
  </sheetViews>
  <sheetFormatPr defaultColWidth="0" defaultRowHeight="13.95" customHeight="1" zeroHeight="1" x14ac:dyDescent="0.3"/>
  <cols>
    <col min="1" max="1" width="19.6640625" style="3" bestFit="1" customWidth="1"/>
    <col min="2" max="2" width="12.77734375" style="3" customWidth="1"/>
    <col min="3" max="3" width="38.44140625" style="3" customWidth="1"/>
    <col min="4" max="4" width="50.6640625" style="72" customWidth="1"/>
    <col min="5" max="5" width="59.6640625" style="67" customWidth="1"/>
    <col min="6" max="6" width="59.6640625" style="52" customWidth="1"/>
    <col min="7" max="16384" width="11.44140625" style="54" hidden="1"/>
  </cols>
  <sheetData>
    <row r="1" spans="1:6" s="154" customFormat="1" ht="28.8" x14ac:dyDescent="0.3">
      <c r="A1" s="153" t="s">
        <v>680</v>
      </c>
      <c r="B1" s="153" t="s">
        <v>19</v>
      </c>
      <c r="C1" s="153" t="s">
        <v>20</v>
      </c>
      <c r="D1" s="153" t="s">
        <v>36</v>
      </c>
      <c r="E1" s="153" t="s">
        <v>2263</v>
      </c>
      <c r="F1" s="153" t="s">
        <v>2252</v>
      </c>
    </row>
    <row r="2" spans="1:6" ht="14.4" x14ac:dyDescent="0.3">
      <c r="A2" s="20" t="s">
        <v>681</v>
      </c>
      <c r="B2" s="20">
        <v>0</v>
      </c>
      <c r="C2" s="20" t="s">
        <v>682</v>
      </c>
      <c r="D2" s="23" t="s">
        <v>683</v>
      </c>
      <c r="E2" s="166"/>
      <c r="F2" s="167"/>
    </row>
    <row r="3" spans="1:6" ht="14.4" x14ac:dyDescent="0.3">
      <c r="A3" s="20" t="s">
        <v>681</v>
      </c>
      <c r="B3" s="20">
        <v>1</v>
      </c>
      <c r="C3" s="20" t="s">
        <v>684</v>
      </c>
      <c r="D3" s="23" t="s">
        <v>685</v>
      </c>
      <c r="E3" s="166"/>
      <c r="F3" s="167"/>
    </row>
    <row r="4" spans="1:6" ht="14.4" x14ac:dyDescent="0.3">
      <c r="A4" s="20" t="s">
        <v>681</v>
      </c>
      <c r="B4" s="20">
        <v>98</v>
      </c>
      <c r="C4" s="20" t="s">
        <v>686</v>
      </c>
      <c r="D4" s="23" t="s">
        <v>687</v>
      </c>
      <c r="E4" s="168"/>
      <c r="F4" s="167"/>
    </row>
    <row r="5" spans="1:6" ht="14.4" x14ac:dyDescent="0.3">
      <c r="A5" s="20" t="s">
        <v>688</v>
      </c>
      <c r="B5" s="20">
        <v>1</v>
      </c>
      <c r="C5" s="20" t="s">
        <v>689</v>
      </c>
      <c r="D5" s="23" t="s">
        <v>690</v>
      </c>
      <c r="E5" s="168"/>
      <c r="F5" s="167"/>
    </row>
    <row r="6" spans="1:6" ht="14.4" x14ac:dyDescent="0.3">
      <c r="A6" s="20" t="s">
        <v>688</v>
      </c>
      <c r="B6" s="20">
        <v>2</v>
      </c>
      <c r="C6" s="20" t="s">
        <v>691</v>
      </c>
      <c r="D6" s="23" t="s">
        <v>692</v>
      </c>
      <c r="E6" s="168"/>
      <c r="F6" s="167"/>
    </row>
    <row r="7" spans="1:6" ht="14.4" x14ac:dyDescent="0.3">
      <c r="A7" s="20" t="s">
        <v>688</v>
      </c>
      <c r="B7" s="20">
        <v>3</v>
      </c>
      <c r="C7" s="20" t="s">
        <v>693</v>
      </c>
      <c r="D7" s="23" t="s">
        <v>694</v>
      </c>
      <c r="E7" s="168"/>
      <c r="F7" s="167"/>
    </row>
    <row r="8" spans="1:6" ht="14.4" x14ac:dyDescent="0.3">
      <c r="A8" s="20" t="s">
        <v>688</v>
      </c>
      <c r="B8" s="20">
        <v>0</v>
      </c>
      <c r="C8" s="20" t="s">
        <v>695</v>
      </c>
      <c r="D8" s="23" t="s">
        <v>696</v>
      </c>
      <c r="E8" s="168"/>
      <c r="F8" s="167"/>
    </row>
    <row r="9" spans="1:6" ht="14.4" x14ac:dyDescent="0.3">
      <c r="A9" s="20" t="s">
        <v>688</v>
      </c>
      <c r="B9" s="20">
        <v>98</v>
      </c>
      <c r="C9" s="20" t="s">
        <v>697</v>
      </c>
      <c r="D9" s="23" t="s">
        <v>698</v>
      </c>
      <c r="E9" s="168"/>
      <c r="F9" s="167"/>
    </row>
    <row r="10" spans="1:6" ht="14.4" x14ac:dyDescent="0.3">
      <c r="A10" s="20" t="s">
        <v>688</v>
      </c>
      <c r="B10" s="171" t="s">
        <v>699</v>
      </c>
      <c r="C10" s="20" t="s">
        <v>700</v>
      </c>
      <c r="D10" s="23" t="s">
        <v>701</v>
      </c>
      <c r="E10" s="168"/>
      <c r="F10" s="167"/>
    </row>
    <row r="11" spans="1:6" ht="98.4" x14ac:dyDescent="0.3">
      <c r="A11" s="69" t="s">
        <v>702</v>
      </c>
      <c r="B11" s="116">
        <v>1</v>
      </c>
      <c r="C11" s="69" t="s">
        <v>703</v>
      </c>
      <c r="D11" s="170" t="s">
        <v>703</v>
      </c>
      <c r="E11" s="161" t="s">
        <v>2264</v>
      </c>
      <c r="F11" s="161" t="s">
        <v>2265</v>
      </c>
    </row>
    <row r="12" spans="1:6" ht="98.4" x14ac:dyDescent="0.3">
      <c r="A12" s="69" t="s">
        <v>702</v>
      </c>
      <c r="B12" s="116">
        <v>2</v>
      </c>
      <c r="C12" s="69" t="s">
        <v>704</v>
      </c>
      <c r="D12" s="170" t="s">
        <v>704</v>
      </c>
      <c r="E12" s="161" t="s">
        <v>2264</v>
      </c>
      <c r="F12" s="161" t="s">
        <v>2265</v>
      </c>
    </row>
    <row r="13" spans="1:6" ht="98.4" x14ac:dyDescent="0.3">
      <c r="A13" s="116" t="s">
        <v>702</v>
      </c>
      <c r="B13" s="116">
        <v>3</v>
      </c>
      <c r="C13" s="69" t="s">
        <v>705</v>
      </c>
      <c r="D13" s="69" t="s">
        <v>705</v>
      </c>
      <c r="E13" s="161" t="s">
        <v>2264</v>
      </c>
      <c r="F13" s="161" t="s">
        <v>2265</v>
      </c>
    </row>
    <row r="14" spans="1:6" ht="98.4" x14ac:dyDescent="0.3">
      <c r="A14" s="69" t="s">
        <v>702</v>
      </c>
      <c r="B14" s="172">
        <v>4</v>
      </c>
      <c r="C14" s="69" t="s">
        <v>706</v>
      </c>
      <c r="D14" s="170" t="s">
        <v>706</v>
      </c>
      <c r="E14" s="161" t="s">
        <v>2264</v>
      </c>
      <c r="F14" s="161" t="s">
        <v>2265</v>
      </c>
    </row>
    <row r="15" spans="1:6" ht="14.4" x14ac:dyDescent="0.3">
      <c r="A15" s="20" t="s">
        <v>707</v>
      </c>
      <c r="B15" s="20">
        <v>1</v>
      </c>
      <c r="C15" s="20" t="s">
        <v>708</v>
      </c>
      <c r="D15" s="23" t="s">
        <v>708</v>
      </c>
      <c r="E15" s="168"/>
      <c r="F15" s="167"/>
    </row>
    <row r="16" spans="1:6" ht="14.4" x14ac:dyDescent="0.3">
      <c r="A16" s="20" t="s">
        <v>707</v>
      </c>
      <c r="B16" s="20">
        <v>2</v>
      </c>
      <c r="C16" s="20" t="s">
        <v>709</v>
      </c>
      <c r="D16" s="23" t="s">
        <v>709</v>
      </c>
      <c r="E16" s="168"/>
      <c r="F16" s="167"/>
    </row>
    <row r="17" spans="1:6" ht="14.4" x14ac:dyDescent="0.3">
      <c r="A17" s="20" t="s">
        <v>707</v>
      </c>
      <c r="B17" s="20">
        <v>3</v>
      </c>
      <c r="C17" s="20" t="s">
        <v>710</v>
      </c>
      <c r="D17" s="23" t="s">
        <v>710</v>
      </c>
      <c r="E17" s="167"/>
      <c r="F17" s="167"/>
    </row>
    <row r="18" spans="1:6" ht="14.4" x14ac:dyDescent="0.3">
      <c r="A18" s="20" t="s">
        <v>707</v>
      </c>
      <c r="B18" s="20">
        <v>4</v>
      </c>
      <c r="C18" s="20" t="s">
        <v>711</v>
      </c>
      <c r="D18" s="23" t="s">
        <v>711</v>
      </c>
      <c r="E18" s="167"/>
      <c r="F18" s="167"/>
    </row>
    <row r="19" spans="1:6" ht="14.4" x14ac:dyDescent="0.3">
      <c r="A19" s="20" t="s">
        <v>707</v>
      </c>
      <c r="B19" s="171" t="s">
        <v>712</v>
      </c>
      <c r="C19" s="20" t="s">
        <v>713</v>
      </c>
      <c r="D19" s="23" t="s">
        <v>714</v>
      </c>
      <c r="E19" s="167"/>
      <c r="F19" s="167"/>
    </row>
    <row r="20" spans="1:6" ht="14.4" x14ac:dyDescent="0.3">
      <c r="A20" s="20" t="s">
        <v>715</v>
      </c>
      <c r="B20" s="20">
        <v>1</v>
      </c>
      <c r="C20" s="20" t="s">
        <v>716</v>
      </c>
      <c r="D20" s="23" t="s">
        <v>717</v>
      </c>
      <c r="E20" s="167"/>
      <c r="F20" s="167"/>
    </row>
    <row r="21" spans="1:6" ht="14.4" x14ac:dyDescent="0.3">
      <c r="A21" s="20" t="s">
        <v>715</v>
      </c>
      <c r="B21" s="20">
        <v>2</v>
      </c>
      <c r="C21" s="20" t="s">
        <v>718</v>
      </c>
      <c r="D21" s="23" t="s">
        <v>719</v>
      </c>
      <c r="E21" s="167"/>
      <c r="F21" s="167"/>
    </row>
    <row r="22" spans="1:6" ht="14.4" x14ac:dyDescent="0.3">
      <c r="A22" s="20" t="s">
        <v>715</v>
      </c>
      <c r="B22" s="20">
        <v>3</v>
      </c>
      <c r="C22" s="20" t="s">
        <v>720</v>
      </c>
      <c r="D22" s="23" t="s">
        <v>721</v>
      </c>
      <c r="E22" s="167"/>
      <c r="F22" s="167"/>
    </row>
    <row r="23" spans="1:6" ht="14.4" x14ac:dyDescent="0.3">
      <c r="A23" s="20" t="s">
        <v>715</v>
      </c>
      <c r="B23" s="20">
        <v>4</v>
      </c>
      <c r="C23" s="20" t="s">
        <v>722</v>
      </c>
      <c r="D23" s="23" t="s">
        <v>723</v>
      </c>
      <c r="E23" s="167"/>
      <c r="F23" s="167"/>
    </row>
    <row r="24" spans="1:6" ht="14.4" x14ac:dyDescent="0.3">
      <c r="A24" s="20" t="s">
        <v>715</v>
      </c>
      <c r="B24" s="20">
        <v>0</v>
      </c>
      <c r="C24" s="20" t="s">
        <v>724</v>
      </c>
      <c r="D24" s="23" t="s">
        <v>725</v>
      </c>
      <c r="E24" s="167"/>
      <c r="F24" s="167"/>
    </row>
    <row r="25" spans="1:6" ht="14.4" x14ac:dyDescent="0.3">
      <c r="A25" s="20" t="s">
        <v>715</v>
      </c>
      <c r="B25" s="20">
        <v>98</v>
      </c>
      <c r="C25" s="20" t="s">
        <v>726</v>
      </c>
      <c r="D25" s="23" t="s">
        <v>714</v>
      </c>
      <c r="E25" s="167"/>
      <c r="F25" s="167"/>
    </row>
    <row r="26" spans="1:6" ht="28.8" x14ac:dyDescent="0.3">
      <c r="A26" s="20" t="s">
        <v>727</v>
      </c>
      <c r="B26" s="20">
        <v>1</v>
      </c>
      <c r="C26" s="51" t="s">
        <v>728</v>
      </c>
      <c r="D26" s="23" t="s">
        <v>729</v>
      </c>
      <c r="E26" s="167"/>
      <c r="F26" s="167"/>
    </row>
    <row r="27" spans="1:6" ht="14.4" x14ac:dyDescent="0.3">
      <c r="A27" s="20" t="s">
        <v>727</v>
      </c>
      <c r="B27" s="20">
        <v>2</v>
      </c>
      <c r="C27" s="20" t="s">
        <v>730</v>
      </c>
      <c r="D27" s="23" t="s">
        <v>731</v>
      </c>
      <c r="E27" s="167"/>
      <c r="F27" s="167"/>
    </row>
    <row r="28" spans="1:6" ht="14.4" x14ac:dyDescent="0.3">
      <c r="A28" s="20" t="s">
        <v>727</v>
      </c>
      <c r="B28" s="20">
        <v>3</v>
      </c>
      <c r="C28" s="51" t="s">
        <v>732</v>
      </c>
      <c r="D28" s="23" t="s">
        <v>733</v>
      </c>
      <c r="E28" s="167"/>
      <c r="F28" s="167"/>
    </row>
    <row r="29" spans="1:6" ht="14.4" x14ac:dyDescent="0.3">
      <c r="A29" s="20" t="s">
        <v>727</v>
      </c>
      <c r="B29" s="20">
        <v>4</v>
      </c>
      <c r="C29" s="20" t="s">
        <v>734</v>
      </c>
      <c r="D29" s="23" t="s">
        <v>735</v>
      </c>
      <c r="E29" s="167"/>
      <c r="F29" s="167"/>
    </row>
    <row r="30" spans="1:6" ht="14.4" x14ac:dyDescent="0.3">
      <c r="A30" s="20" t="s">
        <v>727</v>
      </c>
      <c r="B30" s="20">
        <v>96</v>
      </c>
      <c r="C30" s="20" t="s">
        <v>700</v>
      </c>
      <c r="D30" s="23" t="s">
        <v>701</v>
      </c>
      <c r="E30" s="167"/>
      <c r="F30" s="167"/>
    </row>
    <row r="31" spans="1:6" ht="14.4" x14ac:dyDescent="0.3">
      <c r="A31" s="20" t="s">
        <v>727</v>
      </c>
      <c r="B31" s="20">
        <v>98</v>
      </c>
      <c r="C31" s="20" t="s">
        <v>726</v>
      </c>
      <c r="D31" s="23" t="s">
        <v>714</v>
      </c>
      <c r="E31" s="167"/>
      <c r="F31" s="167"/>
    </row>
    <row r="32" spans="1:6" ht="14.4" x14ac:dyDescent="0.3">
      <c r="A32" s="20" t="s">
        <v>736</v>
      </c>
      <c r="B32" s="20">
        <v>1</v>
      </c>
      <c r="C32" s="20" t="s">
        <v>737</v>
      </c>
      <c r="D32" s="23" t="s">
        <v>737</v>
      </c>
      <c r="E32" s="167"/>
      <c r="F32" s="167"/>
    </row>
    <row r="33" spans="1:6" ht="14.4" x14ac:dyDescent="0.3">
      <c r="A33" s="20" t="s">
        <v>736</v>
      </c>
      <c r="B33" s="20">
        <v>2</v>
      </c>
      <c r="C33" s="20" t="s">
        <v>738</v>
      </c>
      <c r="D33" s="23" t="s">
        <v>739</v>
      </c>
      <c r="E33" s="168"/>
      <c r="F33" s="167"/>
    </row>
    <row r="34" spans="1:6" ht="14.4" x14ac:dyDescent="0.3">
      <c r="A34" s="20" t="s">
        <v>736</v>
      </c>
      <c r="B34" s="20">
        <v>3</v>
      </c>
      <c r="C34" s="20" t="s">
        <v>740</v>
      </c>
      <c r="D34" s="23" t="s">
        <v>741</v>
      </c>
      <c r="E34" s="168"/>
      <c r="F34" s="167"/>
    </row>
    <row r="35" spans="1:6" ht="14.4" x14ac:dyDescent="0.3">
      <c r="A35" s="20" t="s">
        <v>736</v>
      </c>
      <c r="B35" s="20">
        <v>4</v>
      </c>
      <c r="C35" s="20" t="s">
        <v>742</v>
      </c>
      <c r="D35" s="23" t="s">
        <v>743</v>
      </c>
      <c r="E35" s="168"/>
      <c r="F35" s="167"/>
    </row>
    <row r="36" spans="1:6" ht="14.4" x14ac:dyDescent="0.3">
      <c r="A36" s="20" t="s">
        <v>736</v>
      </c>
      <c r="B36" s="20">
        <v>5</v>
      </c>
      <c r="C36" s="20" t="s">
        <v>744</v>
      </c>
      <c r="D36" s="23" t="s">
        <v>745</v>
      </c>
      <c r="E36" s="168"/>
      <c r="F36" s="167"/>
    </row>
    <row r="37" spans="1:6" ht="14.4" x14ac:dyDescent="0.3">
      <c r="A37" s="20" t="s">
        <v>736</v>
      </c>
      <c r="B37" s="20">
        <v>6</v>
      </c>
      <c r="C37" s="20" t="s">
        <v>746</v>
      </c>
      <c r="D37" s="23" t="s">
        <v>747</v>
      </c>
      <c r="E37" s="168"/>
      <c r="F37" s="167"/>
    </row>
    <row r="38" spans="1:6" ht="14.4" x14ac:dyDescent="0.3">
      <c r="A38" s="20" t="s">
        <v>736</v>
      </c>
      <c r="B38" s="20">
        <v>96</v>
      </c>
      <c r="C38" s="20" t="s">
        <v>700</v>
      </c>
      <c r="D38" s="23" t="s">
        <v>701</v>
      </c>
      <c r="E38" s="168"/>
      <c r="F38" s="167"/>
    </row>
    <row r="39" spans="1:6" ht="28.8" x14ac:dyDescent="0.3">
      <c r="A39" s="21" t="s">
        <v>748</v>
      </c>
      <c r="B39" s="21" t="s">
        <v>749</v>
      </c>
      <c r="C39" s="21" t="s">
        <v>750</v>
      </c>
      <c r="D39" s="117" t="s">
        <v>750</v>
      </c>
      <c r="E39" s="163" t="s">
        <v>751</v>
      </c>
      <c r="F39" s="163" t="s">
        <v>2403</v>
      </c>
    </row>
    <row r="40" spans="1:6" ht="28.8" x14ac:dyDescent="0.3">
      <c r="A40" s="21" t="s">
        <v>748</v>
      </c>
      <c r="B40" s="21" t="s">
        <v>752</v>
      </c>
      <c r="C40" s="21" t="s">
        <v>753</v>
      </c>
      <c r="D40" s="117" t="s">
        <v>753</v>
      </c>
      <c r="E40" s="163" t="s">
        <v>751</v>
      </c>
      <c r="F40" s="163" t="s">
        <v>2403</v>
      </c>
    </row>
    <row r="41" spans="1:6" ht="28.8" x14ac:dyDescent="0.3">
      <c r="A41" s="21" t="s">
        <v>748</v>
      </c>
      <c r="B41" s="21" t="s">
        <v>754</v>
      </c>
      <c r="C41" s="21" t="s">
        <v>755</v>
      </c>
      <c r="D41" s="117" t="s">
        <v>755</v>
      </c>
      <c r="E41" s="163" t="s">
        <v>751</v>
      </c>
      <c r="F41" s="163" t="s">
        <v>2403</v>
      </c>
    </row>
    <row r="42" spans="1:6" ht="28.8" x14ac:dyDescent="0.3">
      <c r="A42" s="21" t="s">
        <v>748</v>
      </c>
      <c r="B42" s="21" t="s">
        <v>756</v>
      </c>
      <c r="C42" s="21" t="s">
        <v>757</v>
      </c>
      <c r="D42" s="117" t="s">
        <v>757</v>
      </c>
      <c r="E42" s="163" t="s">
        <v>751</v>
      </c>
      <c r="F42" s="163" t="s">
        <v>2403</v>
      </c>
    </row>
    <row r="43" spans="1:6" ht="28.8" x14ac:dyDescent="0.3">
      <c r="A43" s="21" t="s">
        <v>748</v>
      </c>
      <c r="B43" s="21" t="s">
        <v>758</v>
      </c>
      <c r="C43" s="21" t="s">
        <v>759</v>
      </c>
      <c r="D43" s="117" t="s">
        <v>759</v>
      </c>
      <c r="E43" s="163" t="s">
        <v>751</v>
      </c>
      <c r="F43" s="163" t="s">
        <v>2403</v>
      </c>
    </row>
    <row r="44" spans="1:6" ht="28.8" x14ac:dyDescent="0.3">
      <c r="A44" s="21" t="s">
        <v>748</v>
      </c>
      <c r="B44" s="21" t="s">
        <v>760</v>
      </c>
      <c r="C44" s="21" t="s">
        <v>761</v>
      </c>
      <c r="D44" s="117" t="s">
        <v>761</v>
      </c>
      <c r="E44" s="163" t="s">
        <v>751</v>
      </c>
      <c r="F44" s="163" t="s">
        <v>2403</v>
      </c>
    </row>
    <row r="45" spans="1:6" ht="28.8" x14ac:dyDescent="0.3">
      <c r="A45" s="21" t="s">
        <v>748</v>
      </c>
      <c r="B45" s="21" t="s">
        <v>762</v>
      </c>
      <c r="C45" s="21" t="s">
        <v>763</v>
      </c>
      <c r="D45" s="117" t="s">
        <v>763</v>
      </c>
      <c r="E45" s="163" t="s">
        <v>751</v>
      </c>
      <c r="F45" s="163" t="s">
        <v>2403</v>
      </c>
    </row>
    <row r="46" spans="1:6" ht="28.8" x14ac:dyDescent="0.3">
      <c r="A46" s="21" t="s">
        <v>748</v>
      </c>
      <c r="B46" s="21" t="s">
        <v>764</v>
      </c>
      <c r="C46" s="21" t="s">
        <v>765</v>
      </c>
      <c r="D46" s="117" t="s">
        <v>765</v>
      </c>
      <c r="E46" s="163" t="s">
        <v>751</v>
      </c>
      <c r="F46" s="163" t="s">
        <v>2403</v>
      </c>
    </row>
    <row r="47" spans="1:6" ht="28.8" x14ac:dyDescent="0.3">
      <c r="A47" s="21" t="s">
        <v>748</v>
      </c>
      <c r="B47" s="21" t="s">
        <v>766</v>
      </c>
      <c r="C47" s="21" t="s">
        <v>767</v>
      </c>
      <c r="D47" s="117" t="s">
        <v>767</v>
      </c>
      <c r="E47" s="163" t="s">
        <v>751</v>
      </c>
      <c r="F47" s="163" t="s">
        <v>2403</v>
      </c>
    </row>
    <row r="48" spans="1:6" ht="28.8" x14ac:dyDescent="0.3">
      <c r="A48" s="21" t="s">
        <v>748</v>
      </c>
      <c r="B48" s="21" t="s">
        <v>768</v>
      </c>
      <c r="C48" s="21" t="s">
        <v>769</v>
      </c>
      <c r="D48" s="117" t="s">
        <v>769</v>
      </c>
      <c r="E48" s="163" t="s">
        <v>751</v>
      </c>
      <c r="F48" s="163" t="s">
        <v>2403</v>
      </c>
    </row>
    <row r="49" spans="1:6" ht="28.8" x14ac:dyDescent="0.3">
      <c r="A49" s="21" t="s">
        <v>748</v>
      </c>
      <c r="B49" s="21" t="s">
        <v>770</v>
      </c>
      <c r="C49" s="21" t="s">
        <v>771</v>
      </c>
      <c r="D49" s="117" t="s">
        <v>771</v>
      </c>
      <c r="E49" s="163" t="s">
        <v>751</v>
      </c>
      <c r="F49" s="163" t="s">
        <v>2403</v>
      </c>
    </row>
    <row r="50" spans="1:6" ht="28.8" x14ac:dyDescent="0.3">
      <c r="A50" s="21" t="s">
        <v>748</v>
      </c>
      <c r="B50" s="21" t="s">
        <v>772</v>
      </c>
      <c r="C50" s="21" t="s">
        <v>773</v>
      </c>
      <c r="D50" s="117" t="s">
        <v>773</v>
      </c>
      <c r="E50" s="163" t="s">
        <v>751</v>
      </c>
      <c r="F50" s="163" t="s">
        <v>2403</v>
      </c>
    </row>
    <row r="51" spans="1:6" ht="28.8" x14ac:dyDescent="0.3">
      <c r="A51" s="21" t="s">
        <v>748</v>
      </c>
      <c r="B51" s="21" t="s">
        <v>774</v>
      </c>
      <c r="C51" s="21" t="s">
        <v>775</v>
      </c>
      <c r="D51" s="117" t="s">
        <v>775</v>
      </c>
      <c r="E51" s="163" t="s">
        <v>751</v>
      </c>
      <c r="F51" s="163" t="s">
        <v>2403</v>
      </c>
    </row>
    <row r="52" spans="1:6" ht="28.8" x14ac:dyDescent="0.3">
      <c r="A52" s="21" t="s">
        <v>748</v>
      </c>
      <c r="B52" s="21" t="s">
        <v>776</v>
      </c>
      <c r="C52" s="21" t="s">
        <v>777</v>
      </c>
      <c r="D52" s="117" t="s">
        <v>777</v>
      </c>
      <c r="E52" s="163" t="s">
        <v>751</v>
      </c>
      <c r="F52" s="163" t="s">
        <v>2403</v>
      </c>
    </row>
    <row r="53" spans="1:6" ht="28.8" x14ac:dyDescent="0.3">
      <c r="A53" s="21" t="s">
        <v>748</v>
      </c>
      <c r="B53" s="21" t="s">
        <v>778</v>
      </c>
      <c r="C53" s="21" t="s">
        <v>779</v>
      </c>
      <c r="D53" s="117" t="s">
        <v>779</v>
      </c>
      <c r="E53" s="163" t="s">
        <v>751</v>
      </c>
      <c r="F53" s="163" t="s">
        <v>2403</v>
      </c>
    </row>
    <row r="54" spans="1:6" ht="28.8" x14ac:dyDescent="0.3">
      <c r="A54" s="21" t="s">
        <v>748</v>
      </c>
      <c r="B54" s="21" t="s">
        <v>780</v>
      </c>
      <c r="C54" s="21" t="s">
        <v>781</v>
      </c>
      <c r="D54" s="117" t="s">
        <v>781</v>
      </c>
      <c r="E54" s="163" t="s">
        <v>751</v>
      </c>
      <c r="F54" s="163" t="s">
        <v>2403</v>
      </c>
    </row>
    <row r="55" spans="1:6" ht="28.8" x14ac:dyDescent="0.3">
      <c r="A55" s="21" t="s">
        <v>748</v>
      </c>
      <c r="B55" s="21" t="s">
        <v>782</v>
      </c>
      <c r="C55" s="21" t="s">
        <v>783</v>
      </c>
      <c r="D55" s="117" t="s">
        <v>783</v>
      </c>
      <c r="E55" s="163" t="s">
        <v>751</v>
      </c>
      <c r="F55" s="163" t="s">
        <v>2403</v>
      </c>
    </row>
    <row r="56" spans="1:6" ht="28.8" x14ac:dyDescent="0.3">
      <c r="A56" s="21" t="s">
        <v>748</v>
      </c>
      <c r="B56" s="21" t="s">
        <v>784</v>
      </c>
      <c r="C56" s="21" t="s">
        <v>785</v>
      </c>
      <c r="D56" s="117" t="s">
        <v>785</v>
      </c>
      <c r="E56" s="163" t="s">
        <v>751</v>
      </c>
      <c r="F56" s="163" t="s">
        <v>2403</v>
      </c>
    </row>
    <row r="57" spans="1:6" ht="28.8" x14ac:dyDescent="0.3">
      <c r="A57" s="21" t="s">
        <v>748</v>
      </c>
      <c r="B57" s="21" t="s">
        <v>786</v>
      </c>
      <c r="C57" s="21" t="s">
        <v>787</v>
      </c>
      <c r="D57" s="117" t="s">
        <v>787</v>
      </c>
      <c r="E57" s="163" t="s">
        <v>751</v>
      </c>
      <c r="F57" s="163" t="s">
        <v>2403</v>
      </c>
    </row>
    <row r="58" spans="1:6" ht="28.8" x14ac:dyDescent="0.3">
      <c r="A58" s="21" t="s">
        <v>748</v>
      </c>
      <c r="B58" s="21" t="s">
        <v>788</v>
      </c>
      <c r="C58" s="21" t="s">
        <v>789</v>
      </c>
      <c r="D58" s="117" t="s">
        <v>789</v>
      </c>
      <c r="E58" s="163" t="s">
        <v>751</v>
      </c>
      <c r="F58" s="163" t="s">
        <v>2403</v>
      </c>
    </row>
    <row r="59" spans="1:6" ht="28.8" x14ac:dyDescent="0.3">
      <c r="A59" s="21" t="s">
        <v>748</v>
      </c>
      <c r="B59" s="21" t="s">
        <v>790</v>
      </c>
      <c r="C59" s="21" t="s">
        <v>791</v>
      </c>
      <c r="D59" s="117" t="s">
        <v>791</v>
      </c>
      <c r="E59" s="163" t="s">
        <v>751</v>
      </c>
      <c r="F59" s="163" t="s">
        <v>2403</v>
      </c>
    </row>
    <row r="60" spans="1:6" ht="28.8" x14ac:dyDescent="0.3">
      <c r="A60" s="21" t="s">
        <v>748</v>
      </c>
      <c r="B60" s="21" t="s">
        <v>792</v>
      </c>
      <c r="C60" s="21" t="s">
        <v>793</v>
      </c>
      <c r="D60" s="117" t="s">
        <v>793</v>
      </c>
      <c r="E60" s="163" t="s">
        <v>751</v>
      </c>
      <c r="F60" s="163" t="s">
        <v>2403</v>
      </c>
    </row>
    <row r="61" spans="1:6" ht="28.8" x14ac:dyDescent="0.3">
      <c r="A61" s="21" t="s">
        <v>748</v>
      </c>
      <c r="B61" s="21" t="s">
        <v>794</v>
      </c>
      <c r="C61" s="21" t="s">
        <v>795</v>
      </c>
      <c r="D61" s="117" t="s">
        <v>795</v>
      </c>
      <c r="E61" s="163" t="s">
        <v>751</v>
      </c>
      <c r="F61" s="163" t="s">
        <v>2403</v>
      </c>
    </row>
    <row r="62" spans="1:6" ht="28.8" x14ac:dyDescent="0.3">
      <c r="A62" s="21" t="s">
        <v>748</v>
      </c>
      <c r="B62" s="21" t="s">
        <v>796</v>
      </c>
      <c r="C62" s="21" t="s">
        <v>797</v>
      </c>
      <c r="D62" s="117" t="s">
        <v>797</v>
      </c>
      <c r="E62" s="163" t="s">
        <v>751</v>
      </c>
      <c r="F62" s="163" t="s">
        <v>2403</v>
      </c>
    </row>
    <row r="63" spans="1:6" ht="28.8" x14ac:dyDescent="0.3">
      <c r="A63" s="21" t="s">
        <v>748</v>
      </c>
      <c r="B63" s="21" t="s">
        <v>798</v>
      </c>
      <c r="C63" s="21" t="s">
        <v>799</v>
      </c>
      <c r="D63" s="117" t="s">
        <v>799</v>
      </c>
      <c r="E63" s="163" t="s">
        <v>751</v>
      </c>
      <c r="F63" s="163" t="s">
        <v>2403</v>
      </c>
    </row>
    <row r="64" spans="1:6" ht="28.8" x14ac:dyDescent="0.3">
      <c r="A64" s="21" t="s">
        <v>748</v>
      </c>
      <c r="B64" s="21" t="s">
        <v>800</v>
      </c>
      <c r="C64" s="21" t="s">
        <v>801</v>
      </c>
      <c r="D64" s="117" t="s">
        <v>801</v>
      </c>
      <c r="E64" s="163" t="s">
        <v>751</v>
      </c>
      <c r="F64" s="163" t="s">
        <v>2403</v>
      </c>
    </row>
    <row r="65" spans="1:6" ht="28.8" x14ac:dyDescent="0.3">
      <c r="A65" s="21" t="s">
        <v>748</v>
      </c>
      <c r="B65" s="21" t="s">
        <v>802</v>
      </c>
      <c r="C65" s="21" t="s">
        <v>803</v>
      </c>
      <c r="D65" s="117" t="s">
        <v>803</v>
      </c>
      <c r="E65" s="163" t="s">
        <v>751</v>
      </c>
      <c r="F65" s="163" t="s">
        <v>2403</v>
      </c>
    </row>
    <row r="66" spans="1:6" ht="28.8" x14ac:dyDescent="0.3">
      <c r="A66" s="21" t="s">
        <v>748</v>
      </c>
      <c r="B66" s="21" t="s">
        <v>804</v>
      </c>
      <c r="C66" s="21" t="s">
        <v>805</v>
      </c>
      <c r="D66" s="117" t="s">
        <v>805</v>
      </c>
      <c r="E66" s="163" t="s">
        <v>751</v>
      </c>
      <c r="F66" s="163" t="s">
        <v>2403</v>
      </c>
    </row>
    <row r="67" spans="1:6" ht="28.8" x14ac:dyDescent="0.3">
      <c r="A67" s="21" t="s">
        <v>748</v>
      </c>
      <c r="B67" s="21" t="s">
        <v>806</v>
      </c>
      <c r="C67" s="21" t="s">
        <v>807</v>
      </c>
      <c r="D67" s="117" t="s">
        <v>807</v>
      </c>
      <c r="E67" s="163" t="s">
        <v>751</v>
      </c>
      <c r="F67" s="163" t="s">
        <v>2403</v>
      </c>
    </row>
    <row r="68" spans="1:6" ht="28.8" x14ac:dyDescent="0.3">
      <c r="A68" s="21" t="s">
        <v>748</v>
      </c>
      <c r="B68" s="21" t="s">
        <v>808</v>
      </c>
      <c r="C68" s="21" t="s">
        <v>809</v>
      </c>
      <c r="D68" s="117" t="s">
        <v>809</v>
      </c>
      <c r="E68" s="163" t="s">
        <v>751</v>
      </c>
      <c r="F68" s="163" t="s">
        <v>2403</v>
      </c>
    </row>
    <row r="69" spans="1:6" ht="28.8" x14ac:dyDescent="0.3">
      <c r="A69" s="21" t="s">
        <v>748</v>
      </c>
      <c r="B69" s="21" t="s">
        <v>810</v>
      </c>
      <c r="C69" s="21" t="s">
        <v>811</v>
      </c>
      <c r="D69" s="117" t="s">
        <v>811</v>
      </c>
      <c r="E69" s="163" t="s">
        <v>751</v>
      </c>
      <c r="F69" s="163" t="s">
        <v>2403</v>
      </c>
    </row>
    <row r="70" spans="1:6" ht="28.8" x14ac:dyDescent="0.3">
      <c r="A70" s="21" t="s">
        <v>748</v>
      </c>
      <c r="B70" s="21" t="s">
        <v>812</v>
      </c>
      <c r="C70" s="21" t="s">
        <v>813</v>
      </c>
      <c r="D70" s="117" t="s">
        <v>813</v>
      </c>
      <c r="E70" s="163" t="s">
        <v>751</v>
      </c>
      <c r="F70" s="163" t="s">
        <v>2403</v>
      </c>
    </row>
    <row r="71" spans="1:6" ht="28.8" x14ac:dyDescent="0.3">
      <c r="A71" s="21" t="s">
        <v>748</v>
      </c>
      <c r="B71" s="21" t="s">
        <v>814</v>
      </c>
      <c r="C71" s="21" t="s">
        <v>815</v>
      </c>
      <c r="D71" s="117" t="s">
        <v>815</v>
      </c>
      <c r="E71" s="163" t="s">
        <v>751</v>
      </c>
      <c r="F71" s="163" t="s">
        <v>2403</v>
      </c>
    </row>
    <row r="72" spans="1:6" ht="28.8" x14ac:dyDescent="0.3">
      <c r="A72" s="21" t="s">
        <v>748</v>
      </c>
      <c r="B72" s="21" t="s">
        <v>816</v>
      </c>
      <c r="C72" s="21" t="s">
        <v>817</v>
      </c>
      <c r="D72" s="117" t="s">
        <v>817</v>
      </c>
      <c r="E72" s="163" t="s">
        <v>751</v>
      </c>
      <c r="F72" s="163" t="s">
        <v>2403</v>
      </c>
    </row>
    <row r="73" spans="1:6" ht="28.8" x14ac:dyDescent="0.3">
      <c r="A73" s="21" t="s">
        <v>748</v>
      </c>
      <c r="B73" s="21" t="s">
        <v>818</v>
      </c>
      <c r="C73" s="21" t="s">
        <v>819</v>
      </c>
      <c r="D73" s="117" t="s">
        <v>819</v>
      </c>
      <c r="E73" s="163" t="s">
        <v>751</v>
      </c>
      <c r="F73" s="163" t="s">
        <v>2403</v>
      </c>
    </row>
    <row r="74" spans="1:6" ht="28.8" x14ac:dyDescent="0.3">
      <c r="A74" s="21" t="s">
        <v>748</v>
      </c>
      <c r="B74" s="21" t="s">
        <v>820</v>
      </c>
      <c r="C74" s="21" t="s">
        <v>821</v>
      </c>
      <c r="D74" s="117" t="s">
        <v>821</v>
      </c>
      <c r="E74" s="163" t="s">
        <v>751</v>
      </c>
      <c r="F74" s="163" t="s">
        <v>2403</v>
      </c>
    </row>
    <row r="75" spans="1:6" ht="28.8" x14ac:dyDescent="0.3">
      <c r="A75" s="21" t="s">
        <v>748</v>
      </c>
      <c r="B75" s="21" t="s">
        <v>822</v>
      </c>
      <c r="C75" s="21" t="s">
        <v>823</v>
      </c>
      <c r="D75" s="117" t="s">
        <v>823</v>
      </c>
      <c r="E75" s="163" t="s">
        <v>751</v>
      </c>
      <c r="F75" s="163" t="s">
        <v>2403</v>
      </c>
    </row>
    <row r="76" spans="1:6" ht="28.8" x14ac:dyDescent="0.3">
      <c r="A76" s="21" t="s">
        <v>748</v>
      </c>
      <c r="B76" s="21" t="s">
        <v>824</v>
      </c>
      <c r="C76" s="21" t="s">
        <v>825</v>
      </c>
      <c r="D76" s="117" t="s">
        <v>825</v>
      </c>
      <c r="E76" s="163" t="s">
        <v>751</v>
      </c>
      <c r="F76" s="163" t="s">
        <v>2403</v>
      </c>
    </row>
    <row r="77" spans="1:6" ht="28.8" x14ac:dyDescent="0.3">
      <c r="A77" s="21" t="s">
        <v>748</v>
      </c>
      <c r="B77" s="21" t="s">
        <v>826</v>
      </c>
      <c r="C77" s="21" t="s">
        <v>827</v>
      </c>
      <c r="D77" s="117" t="s">
        <v>827</v>
      </c>
      <c r="E77" s="163" t="s">
        <v>751</v>
      </c>
      <c r="F77" s="163" t="s">
        <v>2403</v>
      </c>
    </row>
    <row r="78" spans="1:6" ht="28.8" x14ac:dyDescent="0.3">
      <c r="A78" s="21" t="s">
        <v>748</v>
      </c>
      <c r="B78" s="21" t="s">
        <v>828</v>
      </c>
      <c r="C78" s="21" t="s">
        <v>829</v>
      </c>
      <c r="D78" s="117" t="s">
        <v>829</v>
      </c>
      <c r="E78" s="163" t="s">
        <v>751</v>
      </c>
      <c r="F78" s="163" t="s">
        <v>2403</v>
      </c>
    </row>
    <row r="79" spans="1:6" ht="28.8" x14ac:dyDescent="0.3">
      <c r="A79" s="21" t="s">
        <v>748</v>
      </c>
      <c r="B79" s="21" t="s">
        <v>830</v>
      </c>
      <c r="C79" s="21" t="s">
        <v>831</v>
      </c>
      <c r="D79" s="117" t="s">
        <v>831</v>
      </c>
      <c r="E79" s="163" t="s">
        <v>751</v>
      </c>
      <c r="F79" s="163" t="s">
        <v>2403</v>
      </c>
    </row>
    <row r="80" spans="1:6" ht="28.8" x14ac:dyDescent="0.3">
      <c r="A80" s="21" t="s">
        <v>748</v>
      </c>
      <c r="B80" s="21" t="s">
        <v>832</v>
      </c>
      <c r="C80" s="21" t="s">
        <v>833</v>
      </c>
      <c r="D80" s="117" t="s">
        <v>833</v>
      </c>
      <c r="E80" s="163" t="s">
        <v>751</v>
      </c>
      <c r="F80" s="163" t="s">
        <v>2403</v>
      </c>
    </row>
    <row r="81" spans="1:6" ht="28.8" x14ac:dyDescent="0.3">
      <c r="A81" s="21" t="s">
        <v>748</v>
      </c>
      <c r="B81" s="21" t="s">
        <v>834</v>
      </c>
      <c r="C81" s="21" t="s">
        <v>835</v>
      </c>
      <c r="D81" s="117" t="s">
        <v>835</v>
      </c>
      <c r="E81" s="163" t="s">
        <v>751</v>
      </c>
      <c r="F81" s="163" t="s">
        <v>2403</v>
      </c>
    </row>
    <row r="82" spans="1:6" ht="28.8" x14ac:dyDescent="0.3">
      <c r="A82" s="21" t="s">
        <v>748</v>
      </c>
      <c r="B82" s="21" t="s">
        <v>836</v>
      </c>
      <c r="C82" s="21" t="s">
        <v>837</v>
      </c>
      <c r="D82" s="117" t="s">
        <v>837</v>
      </c>
      <c r="E82" s="163" t="s">
        <v>751</v>
      </c>
      <c r="F82" s="163" t="s">
        <v>2403</v>
      </c>
    </row>
    <row r="83" spans="1:6" ht="28.8" x14ac:dyDescent="0.3">
      <c r="A83" s="21" t="s">
        <v>748</v>
      </c>
      <c r="B83" s="21" t="s">
        <v>838</v>
      </c>
      <c r="C83" s="21" t="s">
        <v>839</v>
      </c>
      <c r="D83" s="117" t="s">
        <v>839</v>
      </c>
      <c r="E83" s="163" t="s">
        <v>751</v>
      </c>
      <c r="F83" s="163" t="s">
        <v>2403</v>
      </c>
    </row>
    <row r="84" spans="1:6" ht="28.8" x14ac:dyDescent="0.3">
      <c r="A84" s="21" t="s">
        <v>748</v>
      </c>
      <c r="B84" s="21" t="s">
        <v>840</v>
      </c>
      <c r="C84" s="21" t="s">
        <v>841</v>
      </c>
      <c r="D84" s="117" t="s">
        <v>841</v>
      </c>
      <c r="E84" s="163" t="s">
        <v>751</v>
      </c>
      <c r="F84" s="163" t="s">
        <v>2403</v>
      </c>
    </row>
    <row r="85" spans="1:6" ht="28.8" x14ac:dyDescent="0.3">
      <c r="A85" s="21" t="s">
        <v>748</v>
      </c>
      <c r="B85" s="21" t="s">
        <v>842</v>
      </c>
      <c r="C85" s="21" t="s">
        <v>843</v>
      </c>
      <c r="D85" s="117" t="s">
        <v>843</v>
      </c>
      <c r="E85" s="163" t="s">
        <v>751</v>
      </c>
      <c r="F85" s="163" t="s">
        <v>2403</v>
      </c>
    </row>
    <row r="86" spans="1:6" ht="28.8" x14ac:dyDescent="0.3">
      <c r="A86" s="21" t="s">
        <v>748</v>
      </c>
      <c r="B86" s="21" t="s">
        <v>844</v>
      </c>
      <c r="C86" s="21" t="s">
        <v>845</v>
      </c>
      <c r="D86" s="117" t="s">
        <v>845</v>
      </c>
      <c r="E86" s="163" t="s">
        <v>751</v>
      </c>
      <c r="F86" s="163" t="s">
        <v>2403</v>
      </c>
    </row>
    <row r="87" spans="1:6" ht="28.8" x14ac:dyDescent="0.3">
      <c r="A87" s="21" t="s">
        <v>748</v>
      </c>
      <c r="B87" s="21" t="s">
        <v>846</v>
      </c>
      <c r="C87" s="21" t="s">
        <v>847</v>
      </c>
      <c r="D87" s="117" t="s">
        <v>847</v>
      </c>
      <c r="E87" s="163" t="s">
        <v>751</v>
      </c>
      <c r="F87" s="163" t="s">
        <v>2403</v>
      </c>
    </row>
    <row r="88" spans="1:6" ht="28.8" x14ac:dyDescent="0.3">
      <c r="A88" s="21" t="s">
        <v>748</v>
      </c>
      <c r="B88" s="21" t="s">
        <v>848</v>
      </c>
      <c r="C88" s="21" t="s">
        <v>849</v>
      </c>
      <c r="D88" s="117" t="s">
        <v>849</v>
      </c>
      <c r="E88" s="163" t="s">
        <v>751</v>
      </c>
      <c r="F88" s="163" t="s">
        <v>2403</v>
      </c>
    </row>
    <row r="89" spans="1:6" ht="28.8" x14ac:dyDescent="0.3">
      <c r="A89" s="21" t="s">
        <v>748</v>
      </c>
      <c r="B89" s="21" t="s">
        <v>850</v>
      </c>
      <c r="C89" s="21" t="s">
        <v>851</v>
      </c>
      <c r="D89" s="117" t="s">
        <v>851</v>
      </c>
      <c r="E89" s="163" t="s">
        <v>751</v>
      </c>
      <c r="F89" s="163" t="s">
        <v>2403</v>
      </c>
    </row>
    <row r="90" spans="1:6" ht="28.8" x14ac:dyDescent="0.3">
      <c r="A90" s="21" t="s">
        <v>748</v>
      </c>
      <c r="B90" s="21" t="s">
        <v>852</v>
      </c>
      <c r="C90" s="21" t="s">
        <v>853</v>
      </c>
      <c r="D90" s="117" t="s">
        <v>853</v>
      </c>
      <c r="E90" s="163" t="s">
        <v>751</v>
      </c>
      <c r="F90" s="163" t="s">
        <v>2403</v>
      </c>
    </row>
    <row r="91" spans="1:6" ht="28.8" x14ac:dyDescent="0.3">
      <c r="A91" s="21" t="s">
        <v>748</v>
      </c>
      <c r="B91" s="21" t="s">
        <v>854</v>
      </c>
      <c r="C91" s="21" t="s">
        <v>855</v>
      </c>
      <c r="D91" s="117" t="s">
        <v>855</v>
      </c>
      <c r="E91" s="163" t="s">
        <v>751</v>
      </c>
      <c r="F91" s="163" t="s">
        <v>2403</v>
      </c>
    </row>
    <row r="92" spans="1:6" ht="28.8" x14ac:dyDescent="0.3">
      <c r="A92" s="21" t="s">
        <v>748</v>
      </c>
      <c r="B92" s="21" t="s">
        <v>856</v>
      </c>
      <c r="C92" s="21" t="s">
        <v>857</v>
      </c>
      <c r="D92" s="117" t="s">
        <v>857</v>
      </c>
      <c r="E92" s="163" t="s">
        <v>751</v>
      </c>
      <c r="F92" s="163" t="s">
        <v>2403</v>
      </c>
    </row>
    <row r="93" spans="1:6" ht="28.8" x14ac:dyDescent="0.3">
      <c r="A93" s="21" t="s">
        <v>748</v>
      </c>
      <c r="B93" s="21" t="s">
        <v>858</v>
      </c>
      <c r="C93" s="21" t="s">
        <v>859</v>
      </c>
      <c r="D93" s="117" t="s">
        <v>859</v>
      </c>
      <c r="E93" s="163" t="s">
        <v>751</v>
      </c>
      <c r="F93" s="163" t="s">
        <v>2403</v>
      </c>
    </row>
    <row r="94" spans="1:6" ht="28.8" x14ac:dyDescent="0.3">
      <c r="A94" s="21" t="s">
        <v>748</v>
      </c>
      <c r="B94" s="21" t="s">
        <v>860</v>
      </c>
      <c r="C94" s="21" t="s">
        <v>861</v>
      </c>
      <c r="D94" s="117" t="s">
        <v>861</v>
      </c>
      <c r="E94" s="163" t="s">
        <v>751</v>
      </c>
      <c r="F94" s="163" t="s">
        <v>2403</v>
      </c>
    </row>
    <row r="95" spans="1:6" ht="28.8" x14ac:dyDescent="0.3">
      <c r="A95" s="21" t="s">
        <v>748</v>
      </c>
      <c r="B95" s="21" t="s">
        <v>862</v>
      </c>
      <c r="C95" s="21" t="s">
        <v>863</v>
      </c>
      <c r="D95" s="117" t="s">
        <v>863</v>
      </c>
      <c r="E95" s="163" t="s">
        <v>751</v>
      </c>
      <c r="F95" s="163" t="s">
        <v>2403</v>
      </c>
    </row>
    <row r="96" spans="1:6" ht="28.8" x14ac:dyDescent="0.3">
      <c r="A96" s="21" t="s">
        <v>748</v>
      </c>
      <c r="B96" s="21" t="s">
        <v>864</v>
      </c>
      <c r="C96" s="21" t="s">
        <v>865</v>
      </c>
      <c r="D96" s="117" t="s">
        <v>865</v>
      </c>
      <c r="E96" s="163" t="s">
        <v>751</v>
      </c>
      <c r="F96" s="163" t="s">
        <v>2403</v>
      </c>
    </row>
    <row r="97" spans="1:6" ht="28.8" x14ac:dyDescent="0.3">
      <c r="A97" s="21" t="s">
        <v>748</v>
      </c>
      <c r="B97" s="21" t="s">
        <v>866</v>
      </c>
      <c r="C97" s="21" t="s">
        <v>867</v>
      </c>
      <c r="D97" s="117" t="s">
        <v>867</v>
      </c>
      <c r="E97" s="163" t="s">
        <v>751</v>
      </c>
      <c r="F97" s="163" t="s">
        <v>2403</v>
      </c>
    </row>
    <row r="98" spans="1:6" ht="28.8" x14ac:dyDescent="0.3">
      <c r="A98" s="21" t="s">
        <v>748</v>
      </c>
      <c r="B98" s="21" t="s">
        <v>868</v>
      </c>
      <c r="C98" s="21" t="s">
        <v>869</v>
      </c>
      <c r="D98" s="117" t="s">
        <v>869</v>
      </c>
      <c r="E98" s="163" t="s">
        <v>751</v>
      </c>
      <c r="F98" s="163" t="s">
        <v>2403</v>
      </c>
    </row>
    <row r="99" spans="1:6" ht="28.8" x14ac:dyDescent="0.3">
      <c r="A99" s="21" t="s">
        <v>748</v>
      </c>
      <c r="B99" s="21" t="s">
        <v>870</v>
      </c>
      <c r="C99" s="21" t="s">
        <v>871</v>
      </c>
      <c r="D99" s="117" t="s">
        <v>871</v>
      </c>
      <c r="E99" s="163" t="s">
        <v>751</v>
      </c>
      <c r="F99" s="163" t="s">
        <v>2403</v>
      </c>
    </row>
    <row r="100" spans="1:6" ht="28.8" x14ac:dyDescent="0.3">
      <c r="A100" s="21" t="s">
        <v>748</v>
      </c>
      <c r="B100" s="21" t="s">
        <v>872</v>
      </c>
      <c r="C100" s="21" t="s">
        <v>873</v>
      </c>
      <c r="D100" s="117" t="s">
        <v>873</v>
      </c>
      <c r="E100" s="163" t="s">
        <v>751</v>
      </c>
      <c r="F100" s="163" t="s">
        <v>2403</v>
      </c>
    </row>
    <row r="101" spans="1:6" ht="28.8" x14ac:dyDescent="0.3">
      <c r="A101" s="21" t="s">
        <v>748</v>
      </c>
      <c r="B101" s="21" t="s">
        <v>874</v>
      </c>
      <c r="C101" s="21" t="s">
        <v>875</v>
      </c>
      <c r="D101" s="117" t="s">
        <v>875</v>
      </c>
      <c r="E101" s="163" t="s">
        <v>751</v>
      </c>
      <c r="F101" s="163" t="s">
        <v>2403</v>
      </c>
    </row>
    <row r="102" spans="1:6" ht="28.8" x14ac:dyDescent="0.3">
      <c r="A102" s="21" t="s">
        <v>748</v>
      </c>
      <c r="B102" s="21" t="s">
        <v>876</v>
      </c>
      <c r="C102" s="21" t="s">
        <v>877</v>
      </c>
      <c r="D102" s="117" t="s">
        <v>877</v>
      </c>
      <c r="E102" s="163" t="s">
        <v>751</v>
      </c>
      <c r="F102" s="163" t="s">
        <v>2403</v>
      </c>
    </row>
    <row r="103" spans="1:6" ht="28.8" x14ac:dyDescent="0.3">
      <c r="A103" s="21" t="s">
        <v>748</v>
      </c>
      <c r="B103" s="21" t="s">
        <v>878</v>
      </c>
      <c r="C103" s="21" t="s">
        <v>879</v>
      </c>
      <c r="D103" s="117" t="s">
        <v>879</v>
      </c>
      <c r="E103" s="163" t="s">
        <v>751</v>
      </c>
      <c r="F103" s="163" t="s">
        <v>2403</v>
      </c>
    </row>
    <row r="104" spans="1:6" ht="28.8" x14ac:dyDescent="0.3">
      <c r="A104" s="21" t="s">
        <v>748</v>
      </c>
      <c r="B104" s="21" t="s">
        <v>880</v>
      </c>
      <c r="C104" s="21" t="s">
        <v>881</v>
      </c>
      <c r="D104" s="117" t="s">
        <v>881</v>
      </c>
      <c r="E104" s="163" t="s">
        <v>751</v>
      </c>
      <c r="F104" s="163" t="s">
        <v>2403</v>
      </c>
    </row>
    <row r="105" spans="1:6" ht="28.8" x14ac:dyDescent="0.3">
      <c r="A105" s="21" t="s">
        <v>748</v>
      </c>
      <c r="B105" s="21" t="s">
        <v>882</v>
      </c>
      <c r="C105" s="21" t="s">
        <v>883</v>
      </c>
      <c r="D105" s="117" t="s">
        <v>883</v>
      </c>
      <c r="E105" s="163" t="s">
        <v>751</v>
      </c>
      <c r="F105" s="163" t="s">
        <v>2403</v>
      </c>
    </row>
    <row r="106" spans="1:6" ht="28.8" x14ac:dyDescent="0.3">
      <c r="A106" s="21" t="s">
        <v>748</v>
      </c>
      <c r="B106" s="21" t="s">
        <v>884</v>
      </c>
      <c r="C106" s="21" t="s">
        <v>885</v>
      </c>
      <c r="D106" s="117" t="s">
        <v>885</v>
      </c>
      <c r="E106" s="163" t="s">
        <v>751</v>
      </c>
      <c r="F106" s="163" t="s">
        <v>2403</v>
      </c>
    </row>
    <row r="107" spans="1:6" ht="28.8" x14ac:dyDescent="0.3">
      <c r="A107" s="21" t="s">
        <v>748</v>
      </c>
      <c r="B107" s="21" t="s">
        <v>886</v>
      </c>
      <c r="C107" s="21" t="s">
        <v>887</v>
      </c>
      <c r="D107" s="117" t="s">
        <v>887</v>
      </c>
      <c r="E107" s="163" t="s">
        <v>751</v>
      </c>
      <c r="F107" s="163" t="s">
        <v>2403</v>
      </c>
    </row>
    <row r="108" spans="1:6" ht="28.8" x14ac:dyDescent="0.3">
      <c r="A108" s="21" t="s">
        <v>748</v>
      </c>
      <c r="B108" s="21" t="s">
        <v>888</v>
      </c>
      <c r="C108" s="21" t="s">
        <v>889</v>
      </c>
      <c r="D108" s="117" t="s">
        <v>889</v>
      </c>
      <c r="E108" s="163" t="s">
        <v>751</v>
      </c>
      <c r="F108" s="163" t="s">
        <v>2403</v>
      </c>
    </row>
    <row r="109" spans="1:6" ht="28.8" x14ac:dyDescent="0.3">
      <c r="A109" s="21" t="s">
        <v>748</v>
      </c>
      <c r="B109" s="21" t="s">
        <v>890</v>
      </c>
      <c r="C109" s="21" t="s">
        <v>891</v>
      </c>
      <c r="D109" s="117" t="s">
        <v>891</v>
      </c>
      <c r="E109" s="163" t="s">
        <v>751</v>
      </c>
      <c r="F109" s="163" t="s">
        <v>2403</v>
      </c>
    </row>
    <row r="110" spans="1:6" ht="28.8" x14ac:dyDescent="0.3">
      <c r="A110" s="21" t="s">
        <v>748</v>
      </c>
      <c r="B110" s="21" t="s">
        <v>892</v>
      </c>
      <c r="C110" s="21" t="s">
        <v>893</v>
      </c>
      <c r="D110" s="117" t="s">
        <v>893</v>
      </c>
      <c r="E110" s="163" t="s">
        <v>751</v>
      </c>
      <c r="F110" s="163" t="s">
        <v>2403</v>
      </c>
    </row>
    <row r="111" spans="1:6" ht="28.8" x14ac:dyDescent="0.3">
      <c r="A111" s="21" t="s">
        <v>748</v>
      </c>
      <c r="B111" s="21" t="s">
        <v>894</v>
      </c>
      <c r="C111" s="21" t="s">
        <v>895</v>
      </c>
      <c r="D111" s="117" t="s">
        <v>895</v>
      </c>
      <c r="E111" s="163" t="s">
        <v>751</v>
      </c>
      <c r="F111" s="163" t="s">
        <v>2403</v>
      </c>
    </row>
    <row r="112" spans="1:6" ht="28.8" x14ac:dyDescent="0.3">
      <c r="A112" s="21" t="s">
        <v>748</v>
      </c>
      <c r="B112" s="21" t="s">
        <v>896</v>
      </c>
      <c r="C112" s="21" t="s">
        <v>897</v>
      </c>
      <c r="D112" s="117" t="s">
        <v>897</v>
      </c>
      <c r="E112" s="163" t="s">
        <v>751</v>
      </c>
      <c r="F112" s="163" t="s">
        <v>2403</v>
      </c>
    </row>
    <row r="113" spans="1:6" ht="28.8" x14ac:dyDescent="0.3">
      <c r="A113" s="21" t="s">
        <v>748</v>
      </c>
      <c r="B113" s="21" t="s">
        <v>898</v>
      </c>
      <c r="C113" s="21" t="s">
        <v>899</v>
      </c>
      <c r="D113" s="117" t="s">
        <v>899</v>
      </c>
      <c r="E113" s="163" t="s">
        <v>751</v>
      </c>
      <c r="F113" s="163" t="s">
        <v>2403</v>
      </c>
    </row>
    <row r="114" spans="1:6" ht="28.8" x14ac:dyDescent="0.3">
      <c r="A114" s="21" t="s">
        <v>748</v>
      </c>
      <c r="B114" s="21" t="s">
        <v>900</v>
      </c>
      <c r="C114" s="21" t="s">
        <v>901</v>
      </c>
      <c r="D114" s="117" t="s">
        <v>901</v>
      </c>
      <c r="E114" s="163" t="s">
        <v>751</v>
      </c>
      <c r="F114" s="163" t="s">
        <v>2403</v>
      </c>
    </row>
    <row r="115" spans="1:6" ht="28.8" x14ac:dyDescent="0.3">
      <c r="A115" s="21" t="s">
        <v>748</v>
      </c>
      <c r="B115" s="21" t="s">
        <v>902</v>
      </c>
      <c r="C115" s="21" t="s">
        <v>903</v>
      </c>
      <c r="D115" s="117" t="s">
        <v>903</v>
      </c>
      <c r="E115" s="163" t="s">
        <v>751</v>
      </c>
      <c r="F115" s="163" t="s">
        <v>2403</v>
      </c>
    </row>
    <row r="116" spans="1:6" ht="28.8" x14ac:dyDescent="0.3">
      <c r="A116" s="21" t="s">
        <v>748</v>
      </c>
      <c r="B116" s="21" t="s">
        <v>904</v>
      </c>
      <c r="C116" s="21" t="s">
        <v>905</v>
      </c>
      <c r="D116" s="117" t="s">
        <v>905</v>
      </c>
      <c r="E116" s="163" t="s">
        <v>751</v>
      </c>
      <c r="F116" s="163" t="s">
        <v>2403</v>
      </c>
    </row>
    <row r="117" spans="1:6" ht="28.8" x14ac:dyDescent="0.3">
      <c r="A117" s="21" t="s">
        <v>748</v>
      </c>
      <c r="B117" s="21" t="s">
        <v>906</v>
      </c>
      <c r="C117" s="21" t="s">
        <v>907</v>
      </c>
      <c r="D117" s="117" t="s">
        <v>907</v>
      </c>
      <c r="E117" s="163" t="s">
        <v>751</v>
      </c>
      <c r="F117" s="163" t="s">
        <v>2403</v>
      </c>
    </row>
    <row r="118" spans="1:6" ht="28.8" x14ac:dyDescent="0.3">
      <c r="A118" s="21" t="s">
        <v>748</v>
      </c>
      <c r="B118" s="21" t="s">
        <v>908</v>
      </c>
      <c r="C118" s="21" t="s">
        <v>909</v>
      </c>
      <c r="D118" s="117" t="s">
        <v>909</v>
      </c>
      <c r="E118" s="163" t="s">
        <v>751</v>
      </c>
      <c r="F118" s="163" t="s">
        <v>2403</v>
      </c>
    </row>
    <row r="119" spans="1:6" ht="28.8" x14ac:dyDescent="0.3">
      <c r="A119" s="21" t="s">
        <v>748</v>
      </c>
      <c r="B119" s="21" t="s">
        <v>910</v>
      </c>
      <c r="C119" s="21" t="s">
        <v>911</v>
      </c>
      <c r="D119" s="117" t="s">
        <v>911</v>
      </c>
      <c r="E119" s="163" t="s">
        <v>751</v>
      </c>
      <c r="F119" s="163" t="s">
        <v>2403</v>
      </c>
    </row>
    <row r="120" spans="1:6" ht="28.8" x14ac:dyDescent="0.3">
      <c r="A120" s="21" t="s">
        <v>748</v>
      </c>
      <c r="B120" s="21" t="s">
        <v>912</v>
      </c>
      <c r="C120" s="21" t="s">
        <v>913</v>
      </c>
      <c r="D120" s="117" t="s">
        <v>913</v>
      </c>
      <c r="E120" s="163" t="s">
        <v>751</v>
      </c>
      <c r="F120" s="163" t="s">
        <v>2403</v>
      </c>
    </row>
    <row r="121" spans="1:6" ht="28.8" x14ac:dyDescent="0.3">
      <c r="A121" s="21" t="s">
        <v>748</v>
      </c>
      <c r="B121" s="21" t="s">
        <v>914</v>
      </c>
      <c r="C121" s="21" t="s">
        <v>915</v>
      </c>
      <c r="D121" s="117" t="s">
        <v>915</v>
      </c>
      <c r="E121" s="163" t="s">
        <v>751</v>
      </c>
      <c r="F121" s="163" t="s">
        <v>2403</v>
      </c>
    </row>
    <row r="122" spans="1:6" ht="28.8" x14ac:dyDescent="0.3">
      <c r="A122" s="21" t="s">
        <v>748</v>
      </c>
      <c r="B122" s="21" t="s">
        <v>916</v>
      </c>
      <c r="C122" s="21" t="s">
        <v>917</v>
      </c>
      <c r="D122" s="117" t="s">
        <v>917</v>
      </c>
      <c r="E122" s="163" t="s">
        <v>751</v>
      </c>
      <c r="F122" s="163" t="s">
        <v>2403</v>
      </c>
    </row>
    <row r="123" spans="1:6" ht="28.8" x14ac:dyDescent="0.3">
      <c r="A123" s="21" t="s">
        <v>748</v>
      </c>
      <c r="B123" s="21" t="s">
        <v>918</v>
      </c>
      <c r="C123" s="21" t="s">
        <v>919</v>
      </c>
      <c r="D123" s="117" t="s">
        <v>919</v>
      </c>
      <c r="E123" s="163" t="s">
        <v>751</v>
      </c>
      <c r="F123" s="163" t="s">
        <v>2403</v>
      </c>
    </row>
    <row r="124" spans="1:6" ht="28.8" x14ac:dyDescent="0.3">
      <c r="A124" s="21" t="s">
        <v>748</v>
      </c>
      <c r="B124" s="21" t="s">
        <v>920</v>
      </c>
      <c r="C124" s="21" t="s">
        <v>921</v>
      </c>
      <c r="D124" s="117" t="s">
        <v>921</v>
      </c>
      <c r="E124" s="163" t="s">
        <v>751</v>
      </c>
      <c r="F124" s="163" t="s">
        <v>2403</v>
      </c>
    </row>
    <row r="125" spans="1:6" ht="28.8" x14ac:dyDescent="0.3">
      <c r="A125" s="21" t="s">
        <v>748</v>
      </c>
      <c r="B125" s="21" t="s">
        <v>922</v>
      </c>
      <c r="C125" s="21" t="s">
        <v>923</v>
      </c>
      <c r="D125" s="117" t="s">
        <v>923</v>
      </c>
      <c r="E125" s="163" t="s">
        <v>751</v>
      </c>
      <c r="F125" s="163" t="s">
        <v>2403</v>
      </c>
    </row>
    <row r="126" spans="1:6" ht="28.8" x14ac:dyDescent="0.3">
      <c r="A126" s="21" t="s">
        <v>748</v>
      </c>
      <c r="B126" s="21" t="s">
        <v>924</v>
      </c>
      <c r="C126" s="21" t="s">
        <v>925</v>
      </c>
      <c r="D126" s="117" t="s">
        <v>925</v>
      </c>
      <c r="E126" s="163" t="s">
        <v>751</v>
      </c>
      <c r="F126" s="163" t="s">
        <v>2403</v>
      </c>
    </row>
    <row r="127" spans="1:6" ht="28.8" x14ac:dyDescent="0.3">
      <c r="A127" s="21" t="s">
        <v>748</v>
      </c>
      <c r="B127" s="21" t="s">
        <v>926</v>
      </c>
      <c r="C127" s="21" t="s">
        <v>927</v>
      </c>
      <c r="D127" s="117" t="s">
        <v>927</v>
      </c>
      <c r="E127" s="163" t="s">
        <v>751</v>
      </c>
      <c r="F127" s="163" t="s">
        <v>2403</v>
      </c>
    </row>
    <row r="128" spans="1:6" ht="28.8" x14ac:dyDescent="0.3">
      <c r="A128" s="21" t="s">
        <v>748</v>
      </c>
      <c r="B128" s="21" t="s">
        <v>928</v>
      </c>
      <c r="C128" s="21" t="s">
        <v>929</v>
      </c>
      <c r="D128" s="117" t="s">
        <v>929</v>
      </c>
      <c r="E128" s="163" t="s">
        <v>751</v>
      </c>
      <c r="F128" s="163" t="s">
        <v>2403</v>
      </c>
    </row>
    <row r="129" spans="1:6" ht="28.8" x14ac:dyDescent="0.3">
      <c r="A129" s="21" t="s">
        <v>748</v>
      </c>
      <c r="B129" s="21" t="s">
        <v>930</v>
      </c>
      <c r="C129" s="21" t="s">
        <v>931</v>
      </c>
      <c r="D129" s="117" t="s">
        <v>931</v>
      </c>
      <c r="E129" s="163" t="s">
        <v>751</v>
      </c>
      <c r="F129" s="163" t="s">
        <v>2403</v>
      </c>
    </row>
    <row r="130" spans="1:6" ht="28.8" x14ac:dyDescent="0.3">
      <c r="A130" s="21" t="s">
        <v>748</v>
      </c>
      <c r="B130" s="21" t="s">
        <v>932</v>
      </c>
      <c r="C130" s="21" t="s">
        <v>933</v>
      </c>
      <c r="D130" s="117" t="s">
        <v>933</v>
      </c>
      <c r="E130" s="163" t="s">
        <v>751</v>
      </c>
      <c r="F130" s="163" t="s">
        <v>2403</v>
      </c>
    </row>
    <row r="131" spans="1:6" ht="28.8" x14ac:dyDescent="0.3">
      <c r="A131" s="21" t="s">
        <v>748</v>
      </c>
      <c r="B131" s="21" t="s">
        <v>934</v>
      </c>
      <c r="C131" s="21" t="s">
        <v>935</v>
      </c>
      <c r="D131" s="117" t="s">
        <v>935</v>
      </c>
      <c r="E131" s="163" t="s">
        <v>751</v>
      </c>
      <c r="F131" s="163" t="s">
        <v>2403</v>
      </c>
    </row>
    <row r="132" spans="1:6" ht="28.8" x14ac:dyDescent="0.3">
      <c r="A132" s="21" t="s">
        <v>748</v>
      </c>
      <c r="B132" s="21" t="s">
        <v>936</v>
      </c>
      <c r="C132" s="21" t="s">
        <v>937</v>
      </c>
      <c r="D132" s="117" t="s">
        <v>937</v>
      </c>
      <c r="E132" s="163" t="s">
        <v>751</v>
      </c>
      <c r="F132" s="163" t="s">
        <v>2403</v>
      </c>
    </row>
    <row r="133" spans="1:6" ht="28.8" x14ac:dyDescent="0.3">
      <c r="A133" s="21" t="s">
        <v>748</v>
      </c>
      <c r="B133" s="21" t="s">
        <v>938</v>
      </c>
      <c r="C133" s="21" t="s">
        <v>939</v>
      </c>
      <c r="D133" s="117" t="s">
        <v>939</v>
      </c>
      <c r="E133" s="163" t="s">
        <v>751</v>
      </c>
      <c r="F133" s="163" t="s">
        <v>2403</v>
      </c>
    </row>
    <row r="134" spans="1:6" ht="28.8" x14ac:dyDescent="0.3">
      <c r="A134" s="21" t="s">
        <v>748</v>
      </c>
      <c r="B134" s="21" t="s">
        <v>940</v>
      </c>
      <c r="C134" s="21" t="s">
        <v>941</v>
      </c>
      <c r="D134" s="117" t="s">
        <v>941</v>
      </c>
      <c r="E134" s="163" t="s">
        <v>751</v>
      </c>
      <c r="F134" s="163" t="s">
        <v>2403</v>
      </c>
    </row>
    <row r="135" spans="1:6" ht="28.8" x14ac:dyDescent="0.3">
      <c r="A135" s="21" t="s">
        <v>748</v>
      </c>
      <c r="B135" s="21" t="s">
        <v>942</v>
      </c>
      <c r="C135" s="21" t="s">
        <v>943</v>
      </c>
      <c r="D135" s="117" t="s">
        <v>943</v>
      </c>
      <c r="E135" s="163" t="s">
        <v>751</v>
      </c>
      <c r="F135" s="163" t="s">
        <v>2403</v>
      </c>
    </row>
    <row r="136" spans="1:6" ht="28.8" x14ac:dyDescent="0.3">
      <c r="A136" s="21" t="s">
        <v>748</v>
      </c>
      <c r="B136" s="21" t="s">
        <v>944</v>
      </c>
      <c r="C136" s="21" t="s">
        <v>945</v>
      </c>
      <c r="D136" s="117" t="s">
        <v>945</v>
      </c>
      <c r="E136" s="163" t="s">
        <v>751</v>
      </c>
      <c r="F136" s="163" t="s">
        <v>2403</v>
      </c>
    </row>
    <row r="137" spans="1:6" ht="28.8" x14ac:dyDescent="0.3">
      <c r="A137" s="21" t="s">
        <v>748</v>
      </c>
      <c r="B137" s="21" t="s">
        <v>946</v>
      </c>
      <c r="C137" s="21" t="s">
        <v>947</v>
      </c>
      <c r="D137" s="117" t="s">
        <v>947</v>
      </c>
      <c r="E137" s="163" t="s">
        <v>751</v>
      </c>
      <c r="F137" s="163" t="s">
        <v>2403</v>
      </c>
    </row>
    <row r="138" spans="1:6" ht="28.8" x14ac:dyDescent="0.3">
      <c r="A138" s="21" t="s">
        <v>748</v>
      </c>
      <c r="B138" s="21" t="s">
        <v>948</v>
      </c>
      <c r="C138" s="21" t="s">
        <v>949</v>
      </c>
      <c r="D138" s="117" t="s">
        <v>949</v>
      </c>
      <c r="E138" s="163" t="s">
        <v>751</v>
      </c>
      <c r="F138" s="163" t="s">
        <v>2403</v>
      </c>
    </row>
    <row r="139" spans="1:6" ht="28.8" x14ac:dyDescent="0.3">
      <c r="A139" s="21" t="s">
        <v>748</v>
      </c>
      <c r="B139" s="21" t="s">
        <v>950</v>
      </c>
      <c r="C139" s="21" t="s">
        <v>951</v>
      </c>
      <c r="D139" s="117" t="s">
        <v>951</v>
      </c>
      <c r="E139" s="163" t="s">
        <v>751</v>
      </c>
      <c r="F139" s="163" t="s">
        <v>2403</v>
      </c>
    </row>
    <row r="140" spans="1:6" ht="28.8" x14ac:dyDescent="0.3">
      <c r="A140" s="21" t="s">
        <v>748</v>
      </c>
      <c r="B140" s="21" t="s">
        <v>952</v>
      </c>
      <c r="C140" s="21" t="s">
        <v>953</v>
      </c>
      <c r="D140" s="117" t="s">
        <v>953</v>
      </c>
      <c r="E140" s="163" t="s">
        <v>751</v>
      </c>
      <c r="F140" s="163" t="s">
        <v>2403</v>
      </c>
    </row>
    <row r="141" spans="1:6" ht="28.8" x14ac:dyDescent="0.3">
      <c r="A141" s="21" t="s">
        <v>748</v>
      </c>
      <c r="B141" s="21" t="s">
        <v>954</v>
      </c>
      <c r="C141" s="21" t="s">
        <v>955</v>
      </c>
      <c r="D141" s="117" t="s">
        <v>955</v>
      </c>
      <c r="E141" s="163" t="s">
        <v>751</v>
      </c>
      <c r="F141" s="163" t="s">
        <v>2403</v>
      </c>
    </row>
    <row r="142" spans="1:6" ht="28.8" x14ac:dyDescent="0.3">
      <c r="A142" s="21" t="s">
        <v>748</v>
      </c>
      <c r="B142" s="21" t="s">
        <v>956</v>
      </c>
      <c r="C142" s="21" t="s">
        <v>957</v>
      </c>
      <c r="D142" s="117" t="s">
        <v>957</v>
      </c>
      <c r="E142" s="163" t="s">
        <v>751</v>
      </c>
      <c r="F142" s="163" t="s">
        <v>2403</v>
      </c>
    </row>
    <row r="143" spans="1:6" ht="28.8" x14ac:dyDescent="0.3">
      <c r="A143" s="21" t="s">
        <v>748</v>
      </c>
      <c r="B143" s="21" t="s">
        <v>958</v>
      </c>
      <c r="C143" s="21" t="s">
        <v>959</v>
      </c>
      <c r="D143" s="117" t="s">
        <v>959</v>
      </c>
      <c r="E143" s="163" t="s">
        <v>751</v>
      </c>
      <c r="F143" s="163" t="s">
        <v>2403</v>
      </c>
    </row>
    <row r="144" spans="1:6" ht="28.8" x14ac:dyDescent="0.3">
      <c r="A144" s="21" t="s">
        <v>748</v>
      </c>
      <c r="B144" s="21" t="s">
        <v>960</v>
      </c>
      <c r="C144" s="21" t="s">
        <v>961</v>
      </c>
      <c r="D144" s="117" t="s">
        <v>961</v>
      </c>
      <c r="E144" s="163" t="s">
        <v>751</v>
      </c>
      <c r="F144" s="163" t="s">
        <v>2403</v>
      </c>
    </row>
    <row r="145" spans="1:6" ht="28.8" x14ac:dyDescent="0.3">
      <c r="A145" s="21" t="s">
        <v>748</v>
      </c>
      <c r="B145" s="21" t="s">
        <v>962</v>
      </c>
      <c r="C145" s="21" t="s">
        <v>963</v>
      </c>
      <c r="D145" s="117" t="s">
        <v>963</v>
      </c>
      <c r="E145" s="163" t="s">
        <v>751</v>
      </c>
      <c r="F145" s="163" t="s">
        <v>2403</v>
      </c>
    </row>
    <row r="146" spans="1:6" ht="28.8" x14ac:dyDescent="0.3">
      <c r="A146" s="21" t="s">
        <v>748</v>
      </c>
      <c r="B146" s="21" t="s">
        <v>964</v>
      </c>
      <c r="C146" s="21" t="s">
        <v>965</v>
      </c>
      <c r="D146" s="117" t="s">
        <v>965</v>
      </c>
      <c r="E146" s="163" t="s">
        <v>751</v>
      </c>
      <c r="F146" s="163" t="s">
        <v>2403</v>
      </c>
    </row>
    <row r="147" spans="1:6" ht="28.8" x14ac:dyDescent="0.3">
      <c r="A147" s="21" t="s">
        <v>748</v>
      </c>
      <c r="B147" s="21" t="s">
        <v>966</v>
      </c>
      <c r="C147" s="21" t="s">
        <v>967</v>
      </c>
      <c r="D147" s="117" t="s">
        <v>967</v>
      </c>
      <c r="E147" s="163" t="s">
        <v>751</v>
      </c>
      <c r="F147" s="163" t="s">
        <v>2403</v>
      </c>
    </row>
    <row r="148" spans="1:6" ht="28.8" x14ac:dyDescent="0.3">
      <c r="A148" s="21" t="s">
        <v>748</v>
      </c>
      <c r="B148" s="21" t="s">
        <v>968</v>
      </c>
      <c r="C148" s="21" t="s">
        <v>969</v>
      </c>
      <c r="D148" s="117" t="s">
        <v>969</v>
      </c>
      <c r="E148" s="163" t="s">
        <v>751</v>
      </c>
      <c r="F148" s="163" t="s">
        <v>2403</v>
      </c>
    </row>
    <row r="149" spans="1:6" ht="28.8" x14ac:dyDescent="0.3">
      <c r="A149" s="21" t="s">
        <v>748</v>
      </c>
      <c r="B149" s="21" t="s">
        <v>970</v>
      </c>
      <c r="C149" s="21" t="s">
        <v>971</v>
      </c>
      <c r="D149" s="117" t="s">
        <v>971</v>
      </c>
      <c r="E149" s="163" t="s">
        <v>751</v>
      </c>
      <c r="F149" s="163" t="s">
        <v>2403</v>
      </c>
    </row>
    <row r="150" spans="1:6" ht="28.8" x14ac:dyDescent="0.3">
      <c r="A150" s="21" t="s">
        <v>748</v>
      </c>
      <c r="B150" s="21" t="s">
        <v>972</v>
      </c>
      <c r="C150" s="21" t="s">
        <v>973</v>
      </c>
      <c r="D150" s="117" t="s">
        <v>973</v>
      </c>
      <c r="E150" s="163" t="s">
        <v>751</v>
      </c>
      <c r="F150" s="163" t="s">
        <v>2403</v>
      </c>
    </row>
    <row r="151" spans="1:6" ht="28.8" x14ac:dyDescent="0.3">
      <c r="A151" s="21" t="s">
        <v>748</v>
      </c>
      <c r="B151" s="21" t="s">
        <v>974</v>
      </c>
      <c r="C151" s="21" t="s">
        <v>975</v>
      </c>
      <c r="D151" s="117" t="s">
        <v>975</v>
      </c>
      <c r="E151" s="163" t="s">
        <v>751</v>
      </c>
      <c r="F151" s="163" t="s">
        <v>2403</v>
      </c>
    </row>
    <row r="152" spans="1:6" ht="28.8" x14ac:dyDescent="0.3">
      <c r="A152" s="21" t="s">
        <v>748</v>
      </c>
      <c r="B152" s="21" t="s">
        <v>976</v>
      </c>
      <c r="C152" s="21" t="s">
        <v>977</v>
      </c>
      <c r="D152" s="117" t="s">
        <v>977</v>
      </c>
      <c r="E152" s="163" t="s">
        <v>751</v>
      </c>
      <c r="F152" s="163" t="s">
        <v>2403</v>
      </c>
    </row>
    <row r="153" spans="1:6" ht="28.8" x14ac:dyDescent="0.3">
      <c r="A153" s="21" t="s">
        <v>748</v>
      </c>
      <c r="B153" s="21" t="s">
        <v>978</v>
      </c>
      <c r="C153" s="21" t="s">
        <v>979</v>
      </c>
      <c r="D153" s="117" t="s">
        <v>979</v>
      </c>
      <c r="E153" s="163" t="s">
        <v>751</v>
      </c>
      <c r="F153" s="163" t="s">
        <v>2403</v>
      </c>
    </row>
    <row r="154" spans="1:6" ht="28.8" x14ac:dyDescent="0.3">
      <c r="A154" s="21" t="s">
        <v>748</v>
      </c>
      <c r="B154" s="21" t="s">
        <v>980</v>
      </c>
      <c r="C154" s="21" t="s">
        <v>981</v>
      </c>
      <c r="D154" s="117" t="s">
        <v>981</v>
      </c>
      <c r="E154" s="163" t="s">
        <v>751</v>
      </c>
      <c r="F154" s="163" t="s">
        <v>2403</v>
      </c>
    </row>
    <row r="155" spans="1:6" ht="28.8" x14ac:dyDescent="0.3">
      <c r="A155" s="21" t="s">
        <v>748</v>
      </c>
      <c r="B155" s="21" t="s">
        <v>982</v>
      </c>
      <c r="C155" s="21" t="s">
        <v>983</v>
      </c>
      <c r="D155" s="117" t="s">
        <v>983</v>
      </c>
      <c r="E155" s="163" t="s">
        <v>751</v>
      </c>
      <c r="F155" s="163" t="s">
        <v>2403</v>
      </c>
    </row>
    <row r="156" spans="1:6" ht="28.8" x14ac:dyDescent="0.3">
      <c r="A156" s="21" t="s">
        <v>748</v>
      </c>
      <c r="B156" s="21" t="s">
        <v>984</v>
      </c>
      <c r="C156" s="21" t="s">
        <v>985</v>
      </c>
      <c r="D156" s="117" t="s">
        <v>985</v>
      </c>
      <c r="E156" s="163" t="s">
        <v>751</v>
      </c>
      <c r="F156" s="163" t="s">
        <v>2403</v>
      </c>
    </row>
    <row r="157" spans="1:6" ht="28.8" x14ac:dyDescent="0.3">
      <c r="A157" s="21" t="s">
        <v>748</v>
      </c>
      <c r="B157" s="21" t="s">
        <v>986</v>
      </c>
      <c r="C157" s="21" t="s">
        <v>987</v>
      </c>
      <c r="D157" s="117" t="s">
        <v>987</v>
      </c>
      <c r="E157" s="163" t="s">
        <v>751</v>
      </c>
      <c r="F157" s="163" t="s">
        <v>2403</v>
      </c>
    </row>
    <row r="158" spans="1:6" ht="28.8" x14ac:dyDescent="0.3">
      <c r="A158" s="21" t="s">
        <v>748</v>
      </c>
      <c r="B158" s="21" t="s">
        <v>988</v>
      </c>
      <c r="C158" s="21" t="s">
        <v>989</v>
      </c>
      <c r="D158" s="117" t="s">
        <v>989</v>
      </c>
      <c r="E158" s="163" t="s">
        <v>751</v>
      </c>
      <c r="F158" s="163" t="s">
        <v>2403</v>
      </c>
    </row>
    <row r="159" spans="1:6" ht="28.8" x14ac:dyDescent="0.3">
      <c r="A159" s="21" t="s">
        <v>748</v>
      </c>
      <c r="B159" s="21" t="s">
        <v>990</v>
      </c>
      <c r="C159" s="21" t="s">
        <v>991</v>
      </c>
      <c r="D159" s="117" t="s">
        <v>991</v>
      </c>
      <c r="E159" s="163" t="s">
        <v>751</v>
      </c>
      <c r="F159" s="163" t="s">
        <v>2403</v>
      </c>
    </row>
    <row r="160" spans="1:6" ht="28.8" x14ac:dyDescent="0.3">
      <c r="A160" s="21" t="s">
        <v>748</v>
      </c>
      <c r="B160" s="21" t="s">
        <v>992</v>
      </c>
      <c r="C160" s="21" t="s">
        <v>993</v>
      </c>
      <c r="D160" s="117" t="s">
        <v>993</v>
      </c>
      <c r="E160" s="163" t="s">
        <v>751</v>
      </c>
      <c r="F160" s="163" t="s">
        <v>2403</v>
      </c>
    </row>
    <row r="161" spans="1:6" ht="28.8" x14ac:dyDescent="0.3">
      <c r="A161" s="21" t="s">
        <v>748</v>
      </c>
      <c r="B161" s="21" t="s">
        <v>994</v>
      </c>
      <c r="C161" s="21" t="s">
        <v>995</v>
      </c>
      <c r="D161" s="117" t="s">
        <v>995</v>
      </c>
      <c r="E161" s="163" t="s">
        <v>751</v>
      </c>
      <c r="F161" s="163" t="s">
        <v>2403</v>
      </c>
    </row>
    <row r="162" spans="1:6" ht="28.8" x14ac:dyDescent="0.3">
      <c r="A162" s="21" t="s">
        <v>748</v>
      </c>
      <c r="B162" s="21" t="s">
        <v>996</v>
      </c>
      <c r="C162" s="21" t="s">
        <v>997</v>
      </c>
      <c r="D162" s="117" t="s">
        <v>997</v>
      </c>
      <c r="E162" s="163" t="s">
        <v>751</v>
      </c>
      <c r="F162" s="163" t="s">
        <v>2403</v>
      </c>
    </row>
    <row r="163" spans="1:6" ht="28.8" x14ac:dyDescent="0.3">
      <c r="A163" s="21" t="s">
        <v>748</v>
      </c>
      <c r="B163" s="21" t="s">
        <v>998</v>
      </c>
      <c r="C163" s="21" t="s">
        <v>999</v>
      </c>
      <c r="D163" s="117" t="s">
        <v>999</v>
      </c>
      <c r="E163" s="163" t="s">
        <v>751</v>
      </c>
      <c r="F163" s="163" t="s">
        <v>2403</v>
      </c>
    </row>
    <row r="164" spans="1:6" ht="28.8" x14ac:dyDescent="0.3">
      <c r="A164" s="21" t="s">
        <v>748</v>
      </c>
      <c r="B164" s="21" t="s">
        <v>1000</v>
      </c>
      <c r="C164" s="21" t="s">
        <v>1001</v>
      </c>
      <c r="D164" s="117" t="s">
        <v>1001</v>
      </c>
      <c r="E164" s="163" t="s">
        <v>751</v>
      </c>
      <c r="F164" s="163" t="s">
        <v>2403</v>
      </c>
    </row>
    <row r="165" spans="1:6" ht="28.8" x14ac:dyDescent="0.3">
      <c r="A165" s="21" t="s">
        <v>748</v>
      </c>
      <c r="B165" s="21" t="s">
        <v>1002</v>
      </c>
      <c r="C165" s="21" t="s">
        <v>1003</v>
      </c>
      <c r="D165" s="117" t="s">
        <v>1003</v>
      </c>
      <c r="E165" s="163" t="s">
        <v>751</v>
      </c>
      <c r="F165" s="163" t="s">
        <v>2403</v>
      </c>
    </row>
    <row r="166" spans="1:6" ht="28.8" x14ac:dyDescent="0.3">
      <c r="A166" s="21" t="s">
        <v>748</v>
      </c>
      <c r="B166" s="21" t="s">
        <v>1004</v>
      </c>
      <c r="C166" s="21" t="s">
        <v>1005</v>
      </c>
      <c r="D166" s="117" t="s">
        <v>1005</v>
      </c>
      <c r="E166" s="163" t="s">
        <v>751</v>
      </c>
      <c r="F166" s="163" t="s">
        <v>2403</v>
      </c>
    </row>
    <row r="167" spans="1:6" ht="28.8" x14ac:dyDescent="0.3">
      <c r="A167" s="21" t="s">
        <v>748</v>
      </c>
      <c r="B167" s="21" t="s">
        <v>1006</v>
      </c>
      <c r="C167" s="21" t="s">
        <v>1007</v>
      </c>
      <c r="D167" s="117" t="s">
        <v>1007</v>
      </c>
      <c r="E167" s="163" t="s">
        <v>751</v>
      </c>
      <c r="F167" s="163" t="s">
        <v>2403</v>
      </c>
    </row>
    <row r="168" spans="1:6" ht="28.8" x14ac:dyDescent="0.3">
      <c r="A168" s="21" t="s">
        <v>748</v>
      </c>
      <c r="B168" s="21" t="s">
        <v>1008</v>
      </c>
      <c r="C168" s="21" t="s">
        <v>1009</v>
      </c>
      <c r="D168" s="117" t="s">
        <v>1009</v>
      </c>
      <c r="E168" s="163" t="s">
        <v>751</v>
      </c>
      <c r="F168" s="163" t="s">
        <v>2403</v>
      </c>
    </row>
    <row r="169" spans="1:6" ht="28.8" x14ac:dyDescent="0.3">
      <c r="A169" s="21" t="s">
        <v>748</v>
      </c>
      <c r="B169" s="21" t="s">
        <v>1010</v>
      </c>
      <c r="C169" s="21" t="s">
        <v>1011</v>
      </c>
      <c r="D169" s="117" t="s">
        <v>1011</v>
      </c>
      <c r="E169" s="163" t="s">
        <v>751</v>
      </c>
      <c r="F169" s="163" t="s">
        <v>2403</v>
      </c>
    </row>
    <row r="170" spans="1:6" ht="28.8" x14ac:dyDescent="0.3">
      <c r="A170" s="21" t="s">
        <v>748</v>
      </c>
      <c r="B170" s="21" t="s">
        <v>1012</v>
      </c>
      <c r="C170" s="21" t="s">
        <v>1013</v>
      </c>
      <c r="D170" s="117" t="s">
        <v>1013</v>
      </c>
      <c r="E170" s="163" t="s">
        <v>751</v>
      </c>
      <c r="F170" s="163" t="s">
        <v>2403</v>
      </c>
    </row>
    <row r="171" spans="1:6" ht="28.8" x14ac:dyDescent="0.3">
      <c r="A171" s="21" t="s">
        <v>748</v>
      </c>
      <c r="B171" s="21" t="s">
        <v>1014</v>
      </c>
      <c r="C171" s="21" t="s">
        <v>1015</v>
      </c>
      <c r="D171" s="117" t="s">
        <v>1015</v>
      </c>
      <c r="E171" s="163" t="s">
        <v>751</v>
      </c>
      <c r="F171" s="163" t="s">
        <v>2403</v>
      </c>
    </row>
    <row r="172" spans="1:6" ht="28.8" x14ac:dyDescent="0.3">
      <c r="A172" s="21" t="s">
        <v>748</v>
      </c>
      <c r="B172" s="21" t="s">
        <v>1016</v>
      </c>
      <c r="C172" s="21" t="s">
        <v>1017</v>
      </c>
      <c r="D172" s="117" t="s">
        <v>1017</v>
      </c>
      <c r="E172" s="163" t="s">
        <v>751</v>
      </c>
      <c r="F172" s="163" t="s">
        <v>2403</v>
      </c>
    </row>
    <row r="173" spans="1:6" ht="28.8" x14ac:dyDescent="0.3">
      <c r="A173" s="21" t="s">
        <v>748</v>
      </c>
      <c r="B173" s="21" t="s">
        <v>1018</v>
      </c>
      <c r="C173" s="21" t="s">
        <v>1019</v>
      </c>
      <c r="D173" s="117" t="s">
        <v>1019</v>
      </c>
      <c r="E173" s="163" t="s">
        <v>751</v>
      </c>
      <c r="F173" s="163" t="s">
        <v>2403</v>
      </c>
    </row>
    <row r="174" spans="1:6" ht="28.8" x14ac:dyDescent="0.3">
      <c r="A174" s="21" t="s">
        <v>748</v>
      </c>
      <c r="B174" s="21" t="s">
        <v>1020</v>
      </c>
      <c r="C174" s="21" t="s">
        <v>1021</v>
      </c>
      <c r="D174" s="117" t="s">
        <v>1021</v>
      </c>
      <c r="E174" s="163" t="s">
        <v>751</v>
      </c>
      <c r="F174" s="163" t="s">
        <v>2403</v>
      </c>
    </row>
    <row r="175" spans="1:6" ht="28.8" x14ac:dyDescent="0.3">
      <c r="A175" s="21" t="s">
        <v>748</v>
      </c>
      <c r="B175" s="21" t="s">
        <v>1022</v>
      </c>
      <c r="C175" s="21" t="s">
        <v>1023</v>
      </c>
      <c r="D175" s="117" t="s">
        <v>1023</v>
      </c>
      <c r="E175" s="163" t="s">
        <v>751</v>
      </c>
      <c r="F175" s="163" t="s">
        <v>2403</v>
      </c>
    </row>
    <row r="176" spans="1:6" ht="28.8" x14ac:dyDescent="0.3">
      <c r="A176" s="21" t="s">
        <v>748</v>
      </c>
      <c r="B176" s="21" t="s">
        <v>1024</v>
      </c>
      <c r="C176" s="21" t="s">
        <v>1025</v>
      </c>
      <c r="D176" s="117" t="s">
        <v>1025</v>
      </c>
      <c r="E176" s="163" t="s">
        <v>751</v>
      </c>
      <c r="F176" s="163" t="s">
        <v>2403</v>
      </c>
    </row>
    <row r="177" spans="1:6" ht="28.8" x14ac:dyDescent="0.3">
      <c r="A177" s="21" t="s">
        <v>748</v>
      </c>
      <c r="B177" s="21" t="s">
        <v>1026</v>
      </c>
      <c r="C177" s="21" t="s">
        <v>1027</v>
      </c>
      <c r="D177" s="117" t="s">
        <v>1027</v>
      </c>
      <c r="E177" s="163" t="s">
        <v>751</v>
      </c>
      <c r="F177" s="163" t="s">
        <v>2403</v>
      </c>
    </row>
    <row r="178" spans="1:6" ht="28.8" x14ac:dyDescent="0.3">
      <c r="A178" s="21" t="s">
        <v>748</v>
      </c>
      <c r="B178" s="21" t="s">
        <v>1028</v>
      </c>
      <c r="C178" s="21" t="s">
        <v>1029</v>
      </c>
      <c r="D178" s="117" t="s">
        <v>1029</v>
      </c>
      <c r="E178" s="163" t="s">
        <v>751</v>
      </c>
      <c r="F178" s="163" t="s">
        <v>2403</v>
      </c>
    </row>
    <row r="179" spans="1:6" ht="28.8" x14ac:dyDescent="0.3">
      <c r="A179" s="21" t="s">
        <v>748</v>
      </c>
      <c r="B179" s="21" t="s">
        <v>1030</v>
      </c>
      <c r="C179" s="21" t="s">
        <v>1031</v>
      </c>
      <c r="D179" s="117" t="s">
        <v>1031</v>
      </c>
      <c r="E179" s="163" t="s">
        <v>751</v>
      </c>
      <c r="F179" s="163" t="s">
        <v>2403</v>
      </c>
    </row>
    <row r="180" spans="1:6" ht="28.8" x14ac:dyDescent="0.3">
      <c r="A180" s="21" t="s">
        <v>748</v>
      </c>
      <c r="B180" s="21" t="s">
        <v>1032</v>
      </c>
      <c r="C180" s="21" t="s">
        <v>1033</v>
      </c>
      <c r="D180" s="117" t="s">
        <v>1033</v>
      </c>
      <c r="E180" s="163" t="s">
        <v>751</v>
      </c>
      <c r="F180" s="163" t="s">
        <v>2403</v>
      </c>
    </row>
    <row r="181" spans="1:6" ht="28.8" x14ac:dyDescent="0.3">
      <c r="A181" s="21" t="s">
        <v>748</v>
      </c>
      <c r="B181" s="21" t="s">
        <v>1034</v>
      </c>
      <c r="C181" s="21" t="s">
        <v>1035</v>
      </c>
      <c r="D181" s="117" t="s">
        <v>1035</v>
      </c>
      <c r="E181" s="163" t="s">
        <v>751</v>
      </c>
      <c r="F181" s="163" t="s">
        <v>2403</v>
      </c>
    </row>
    <row r="182" spans="1:6" ht="28.8" x14ac:dyDescent="0.3">
      <c r="A182" s="21" t="s">
        <v>748</v>
      </c>
      <c r="B182" s="21" t="s">
        <v>1036</v>
      </c>
      <c r="C182" s="21" t="s">
        <v>1037</v>
      </c>
      <c r="D182" s="117" t="s">
        <v>1037</v>
      </c>
      <c r="E182" s="163" t="s">
        <v>751</v>
      </c>
      <c r="F182" s="163" t="s">
        <v>2403</v>
      </c>
    </row>
    <row r="183" spans="1:6" ht="28.8" x14ac:dyDescent="0.3">
      <c r="A183" s="21" t="s">
        <v>748</v>
      </c>
      <c r="B183" s="21" t="s">
        <v>1038</v>
      </c>
      <c r="C183" s="21" t="s">
        <v>1039</v>
      </c>
      <c r="D183" s="117" t="s">
        <v>1039</v>
      </c>
      <c r="E183" s="163" t="s">
        <v>751</v>
      </c>
      <c r="F183" s="163" t="s">
        <v>2403</v>
      </c>
    </row>
    <row r="184" spans="1:6" ht="28.8" x14ac:dyDescent="0.3">
      <c r="A184" s="21" t="s">
        <v>748</v>
      </c>
      <c r="B184" s="21" t="s">
        <v>1040</v>
      </c>
      <c r="C184" s="21" t="s">
        <v>1041</v>
      </c>
      <c r="D184" s="117" t="s">
        <v>1041</v>
      </c>
      <c r="E184" s="163" t="s">
        <v>751</v>
      </c>
      <c r="F184" s="163" t="s">
        <v>2403</v>
      </c>
    </row>
    <row r="185" spans="1:6" ht="28.8" x14ac:dyDescent="0.3">
      <c r="A185" s="21" t="s">
        <v>748</v>
      </c>
      <c r="B185" s="21" t="s">
        <v>1042</v>
      </c>
      <c r="C185" s="21" t="s">
        <v>1043</v>
      </c>
      <c r="D185" s="117" t="s">
        <v>1043</v>
      </c>
      <c r="E185" s="163" t="s">
        <v>751</v>
      </c>
      <c r="F185" s="163" t="s">
        <v>2403</v>
      </c>
    </row>
    <row r="186" spans="1:6" ht="28.8" x14ac:dyDescent="0.3">
      <c r="A186" s="21" t="s">
        <v>748</v>
      </c>
      <c r="B186" s="21" t="s">
        <v>1044</v>
      </c>
      <c r="C186" s="21" t="s">
        <v>1045</v>
      </c>
      <c r="D186" s="117" t="s">
        <v>1045</v>
      </c>
      <c r="E186" s="163" t="s">
        <v>751</v>
      </c>
      <c r="F186" s="163" t="s">
        <v>2403</v>
      </c>
    </row>
    <row r="187" spans="1:6" ht="28.8" x14ac:dyDescent="0.3">
      <c r="A187" s="21" t="s">
        <v>748</v>
      </c>
      <c r="B187" s="21" t="s">
        <v>1046</v>
      </c>
      <c r="C187" s="21" t="s">
        <v>1047</v>
      </c>
      <c r="D187" s="117" t="s">
        <v>1047</v>
      </c>
      <c r="E187" s="163" t="s">
        <v>751</v>
      </c>
      <c r="F187" s="163" t="s">
        <v>2403</v>
      </c>
    </row>
    <row r="188" spans="1:6" ht="28.8" x14ac:dyDescent="0.3">
      <c r="A188" s="21" t="s">
        <v>748</v>
      </c>
      <c r="B188" s="21" t="s">
        <v>1048</v>
      </c>
      <c r="C188" s="21" t="s">
        <v>1049</v>
      </c>
      <c r="D188" s="117" t="s">
        <v>1049</v>
      </c>
      <c r="E188" s="163" t="s">
        <v>751</v>
      </c>
      <c r="F188" s="163" t="s">
        <v>2403</v>
      </c>
    </row>
    <row r="189" spans="1:6" ht="28.8" x14ac:dyDescent="0.3">
      <c r="A189" s="21" t="s">
        <v>748</v>
      </c>
      <c r="B189" s="21" t="s">
        <v>1050</v>
      </c>
      <c r="C189" s="21" t="s">
        <v>1051</v>
      </c>
      <c r="D189" s="117" t="s">
        <v>1051</v>
      </c>
      <c r="E189" s="163" t="s">
        <v>751</v>
      </c>
      <c r="F189" s="163" t="s">
        <v>2403</v>
      </c>
    </row>
    <row r="190" spans="1:6" ht="28.8" x14ac:dyDescent="0.3">
      <c r="A190" s="21" t="s">
        <v>748</v>
      </c>
      <c r="B190" s="21" t="s">
        <v>1052</v>
      </c>
      <c r="C190" s="21" t="s">
        <v>1053</v>
      </c>
      <c r="D190" s="117" t="s">
        <v>1053</v>
      </c>
      <c r="E190" s="163" t="s">
        <v>751</v>
      </c>
      <c r="F190" s="163" t="s">
        <v>2403</v>
      </c>
    </row>
    <row r="191" spans="1:6" ht="28.8" x14ac:dyDescent="0.3">
      <c r="A191" s="21" t="s">
        <v>748</v>
      </c>
      <c r="B191" s="21" t="s">
        <v>1054</v>
      </c>
      <c r="C191" s="21" t="s">
        <v>1055</v>
      </c>
      <c r="D191" s="117" t="s">
        <v>1055</v>
      </c>
      <c r="E191" s="163" t="s">
        <v>751</v>
      </c>
      <c r="F191" s="163" t="s">
        <v>2403</v>
      </c>
    </row>
    <row r="192" spans="1:6" ht="28.8" x14ac:dyDescent="0.3">
      <c r="A192" s="21" t="s">
        <v>748</v>
      </c>
      <c r="B192" s="21" t="s">
        <v>1056</v>
      </c>
      <c r="C192" s="21" t="s">
        <v>1057</v>
      </c>
      <c r="D192" s="117" t="s">
        <v>1057</v>
      </c>
      <c r="E192" s="163" t="s">
        <v>751</v>
      </c>
      <c r="F192" s="163" t="s">
        <v>2403</v>
      </c>
    </row>
    <row r="193" spans="1:6" ht="28.8" x14ac:dyDescent="0.3">
      <c r="A193" s="21" t="s">
        <v>748</v>
      </c>
      <c r="B193" s="21" t="s">
        <v>1058</v>
      </c>
      <c r="C193" s="21" t="s">
        <v>1059</v>
      </c>
      <c r="D193" s="117" t="s">
        <v>1059</v>
      </c>
      <c r="E193" s="163" t="s">
        <v>751</v>
      </c>
      <c r="F193" s="163" t="s">
        <v>2403</v>
      </c>
    </row>
    <row r="194" spans="1:6" ht="28.8" x14ac:dyDescent="0.3">
      <c r="A194" s="21" t="s">
        <v>748</v>
      </c>
      <c r="B194" s="21" t="s">
        <v>1060</v>
      </c>
      <c r="C194" s="21" t="s">
        <v>1061</v>
      </c>
      <c r="D194" s="117" t="s">
        <v>1061</v>
      </c>
      <c r="E194" s="163" t="s">
        <v>751</v>
      </c>
      <c r="F194" s="163" t="s">
        <v>2403</v>
      </c>
    </row>
    <row r="195" spans="1:6" ht="28.8" x14ac:dyDescent="0.3">
      <c r="A195" s="21" t="s">
        <v>748</v>
      </c>
      <c r="B195" s="21" t="s">
        <v>1062</v>
      </c>
      <c r="C195" s="21" t="s">
        <v>1063</v>
      </c>
      <c r="D195" s="117" t="s">
        <v>1063</v>
      </c>
      <c r="E195" s="163" t="s">
        <v>751</v>
      </c>
      <c r="F195" s="163" t="s">
        <v>2403</v>
      </c>
    </row>
    <row r="196" spans="1:6" ht="28.8" x14ac:dyDescent="0.3">
      <c r="A196" s="21" t="s">
        <v>748</v>
      </c>
      <c r="B196" s="21" t="s">
        <v>1064</v>
      </c>
      <c r="C196" s="21" t="s">
        <v>1065</v>
      </c>
      <c r="D196" s="117" t="s">
        <v>1065</v>
      </c>
      <c r="E196" s="163" t="s">
        <v>751</v>
      </c>
      <c r="F196" s="163" t="s">
        <v>2403</v>
      </c>
    </row>
    <row r="197" spans="1:6" ht="28.8" x14ac:dyDescent="0.3">
      <c r="A197" s="21" t="s">
        <v>748</v>
      </c>
      <c r="B197" s="21" t="s">
        <v>1066</v>
      </c>
      <c r="C197" s="21" t="s">
        <v>1067</v>
      </c>
      <c r="D197" s="117" t="s">
        <v>1067</v>
      </c>
      <c r="E197" s="163" t="s">
        <v>751</v>
      </c>
      <c r="F197" s="163" t="s">
        <v>2403</v>
      </c>
    </row>
    <row r="198" spans="1:6" ht="28.8" x14ac:dyDescent="0.3">
      <c r="A198" s="21" t="s">
        <v>748</v>
      </c>
      <c r="B198" s="21" t="s">
        <v>1068</v>
      </c>
      <c r="C198" s="21" t="s">
        <v>1069</v>
      </c>
      <c r="D198" s="117" t="s">
        <v>1069</v>
      </c>
      <c r="E198" s="163" t="s">
        <v>751</v>
      </c>
      <c r="F198" s="163" t="s">
        <v>2403</v>
      </c>
    </row>
    <row r="199" spans="1:6" ht="28.8" x14ac:dyDescent="0.3">
      <c r="A199" s="21" t="s">
        <v>748</v>
      </c>
      <c r="B199" s="21" t="s">
        <v>1070</v>
      </c>
      <c r="C199" s="21" t="s">
        <v>1071</v>
      </c>
      <c r="D199" s="117" t="s">
        <v>1071</v>
      </c>
      <c r="E199" s="163" t="s">
        <v>751</v>
      </c>
      <c r="F199" s="163" t="s">
        <v>2403</v>
      </c>
    </row>
    <row r="200" spans="1:6" ht="28.8" x14ac:dyDescent="0.3">
      <c r="A200" s="21" t="s">
        <v>748</v>
      </c>
      <c r="B200" s="21" t="s">
        <v>1072</v>
      </c>
      <c r="C200" s="21" t="s">
        <v>1073</v>
      </c>
      <c r="D200" s="117" t="s">
        <v>1073</v>
      </c>
      <c r="E200" s="163" t="s">
        <v>751</v>
      </c>
      <c r="F200" s="163" t="s">
        <v>2403</v>
      </c>
    </row>
    <row r="201" spans="1:6" ht="28.8" x14ac:dyDescent="0.3">
      <c r="A201" s="21" t="s">
        <v>748</v>
      </c>
      <c r="B201" s="21" t="s">
        <v>1074</v>
      </c>
      <c r="C201" s="21" t="s">
        <v>1075</v>
      </c>
      <c r="D201" s="117" t="s">
        <v>1075</v>
      </c>
      <c r="E201" s="163" t="s">
        <v>751</v>
      </c>
      <c r="F201" s="163" t="s">
        <v>2403</v>
      </c>
    </row>
    <row r="202" spans="1:6" ht="28.8" x14ac:dyDescent="0.3">
      <c r="A202" s="21" t="s">
        <v>748</v>
      </c>
      <c r="B202" s="21" t="s">
        <v>1076</v>
      </c>
      <c r="C202" s="21" t="s">
        <v>1077</v>
      </c>
      <c r="D202" s="117" t="s">
        <v>1077</v>
      </c>
      <c r="E202" s="163" t="s">
        <v>751</v>
      </c>
      <c r="F202" s="163" t="s">
        <v>2403</v>
      </c>
    </row>
    <row r="203" spans="1:6" ht="28.8" x14ac:dyDescent="0.3">
      <c r="A203" s="21" t="s">
        <v>748</v>
      </c>
      <c r="B203" s="21" t="s">
        <v>1078</v>
      </c>
      <c r="C203" s="21" t="s">
        <v>1079</v>
      </c>
      <c r="D203" s="117" t="s">
        <v>1079</v>
      </c>
      <c r="E203" s="163" t="s">
        <v>751</v>
      </c>
      <c r="F203" s="163" t="s">
        <v>2403</v>
      </c>
    </row>
    <row r="204" spans="1:6" ht="28.8" x14ac:dyDescent="0.3">
      <c r="A204" s="21" t="s">
        <v>748</v>
      </c>
      <c r="B204" s="21" t="s">
        <v>1080</v>
      </c>
      <c r="C204" s="21" t="s">
        <v>1081</v>
      </c>
      <c r="D204" s="117" t="s">
        <v>1081</v>
      </c>
      <c r="E204" s="163" t="s">
        <v>751</v>
      </c>
      <c r="F204" s="163" t="s">
        <v>2403</v>
      </c>
    </row>
    <row r="205" spans="1:6" ht="28.8" x14ac:dyDescent="0.3">
      <c r="A205" s="21" t="s">
        <v>748</v>
      </c>
      <c r="B205" s="21" t="s">
        <v>1082</v>
      </c>
      <c r="C205" s="21" t="s">
        <v>1083</v>
      </c>
      <c r="D205" s="117" t="s">
        <v>1083</v>
      </c>
      <c r="E205" s="163" t="s">
        <v>751</v>
      </c>
      <c r="F205" s="163" t="s">
        <v>2403</v>
      </c>
    </row>
    <row r="206" spans="1:6" ht="28.8" x14ac:dyDescent="0.3">
      <c r="A206" s="21" t="s">
        <v>748</v>
      </c>
      <c r="B206" s="21" t="s">
        <v>1084</v>
      </c>
      <c r="C206" s="21" t="s">
        <v>1085</v>
      </c>
      <c r="D206" s="117" t="s">
        <v>1085</v>
      </c>
      <c r="E206" s="163" t="s">
        <v>751</v>
      </c>
      <c r="F206" s="163" t="s">
        <v>2403</v>
      </c>
    </row>
    <row r="207" spans="1:6" ht="28.8" x14ac:dyDescent="0.3">
      <c r="A207" s="21" t="s">
        <v>748</v>
      </c>
      <c r="B207" s="21" t="s">
        <v>1086</v>
      </c>
      <c r="C207" s="21" t="s">
        <v>1087</v>
      </c>
      <c r="D207" s="117" t="s">
        <v>1087</v>
      </c>
      <c r="E207" s="163" t="s">
        <v>751</v>
      </c>
      <c r="F207" s="163" t="s">
        <v>2403</v>
      </c>
    </row>
    <row r="208" spans="1:6" ht="28.8" x14ac:dyDescent="0.3">
      <c r="A208" s="21" t="s">
        <v>748</v>
      </c>
      <c r="B208" s="21" t="s">
        <v>1088</v>
      </c>
      <c r="C208" s="21" t="s">
        <v>1089</v>
      </c>
      <c r="D208" s="117" t="s">
        <v>1089</v>
      </c>
      <c r="E208" s="163" t="s">
        <v>751</v>
      </c>
      <c r="F208" s="163" t="s">
        <v>2403</v>
      </c>
    </row>
    <row r="209" spans="1:6" ht="28.8" x14ac:dyDescent="0.3">
      <c r="A209" s="21" t="s">
        <v>748</v>
      </c>
      <c r="B209" s="21" t="s">
        <v>1090</v>
      </c>
      <c r="C209" s="21" t="s">
        <v>1091</v>
      </c>
      <c r="D209" s="117" t="s">
        <v>1091</v>
      </c>
      <c r="E209" s="163" t="s">
        <v>751</v>
      </c>
      <c r="F209" s="163" t="s">
        <v>2403</v>
      </c>
    </row>
    <row r="210" spans="1:6" ht="28.8" x14ac:dyDescent="0.3">
      <c r="A210" s="21" t="s">
        <v>748</v>
      </c>
      <c r="B210" s="21" t="s">
        <v>1092</v>
      </c>
      <c r="C210" s="21" t="s">
        <v>1093</v>
      </c>
      <c r="D210" s="117" t="s">
        <v>1093</v>
      </c>
      <c r="E210" s="163" t="s">
        <v>751</v>
      </c>
      <c r="F210" s="163" t="s">
        <v>2403</v>
      </c>
    </row>
    <row r="211" spans="1:6" ht="28.8" x14ac:dyDescent="0.3">
      <c r="A211" s="21" t="s">
        <v>748</v>
      </c>
      <c r="B211" s="21" t="s">
        <v>1094</v>
      </c>
      <c r="C211" s="21" t="s">
        <v>1095</v>
      </c>
      <c r="D211" s="117" t="s">
        <v>1095</v>
      </c>
      <c r="E211" s="163" t="s">
        <v>751</v>
      </c>
      <c r="F211" s="163" t="s">
        <v>2403</v>
      </c>
    </row>
    <row r="212" spans="1:6" ht="28.8" x14ac:dyDescent="0.3">
      <c r="A212" s="21" t="s">
        <v>748</v>
      </c>
      <c r="B212" s="21" t="s">
        <v>1096</v>
      </c>
      <c r="C212" s="21" t="s">
        <v>1097</v>
      </c>
      <c r="D212" s="117" t="s">
        <v>1097</v>
      </c>
      <c r="E212" s="163" t="s">
        <v>751</v>
      </c>
      <c r="F212" s="163" t="s">
        <v>2403</v>
      </c>
    </row>
    <row r="213" spans="1:6" ht="28.8" x14ac:dyDescent="0.3">
      <c r="A213" s="21" t="s">
        <v>748</v>
      </c>
      <c r="B213" s="21" t="s">
        <v>1098</v>
      </c>
      <c r="C213" s="21" t="s">
        <v>1099</v>
      </c>
      <c r="D213" s="117" t="s">
        <v>1099</v>
      </c>
      <c r="E213" s="163" t="s">
        <v>751</v>
      </c>
      <c r="F213" s="163" t="s">
        <v>2403</v>
      </c>
    </row>
    <row r="214" spans="1:6" ht="28.8" x14ac:dyDescent="0.3">
      <c r="A214" s="21" t="s">
        <v>748</v>
      </c>
      <c r="B214" s="21" t="s">
        <v>1100</v>
      </c>
      <c r="C214" s="21" t="s">
        <v>1101</v>
      </c>
      <c r="D214" s="117" t="s">
        <v>1101</v>
      </c>
      <c r="E214" s="163" t="s">
        <v>751</v>
      </c>
      <c r="F214" s="163" t="s">
        <v>2403</v>
      </c>
    </row>
    <row r="215" spans="1:6" ht="28.8" x14ac:dyDescent="0.3">
      <c r="A215" s="21" t="s">
        <v>748</v>
      </c>
      <c r="B215" s="21" t="s">
        <v>1102</v>
      </c>
      <c r="C215" s="21" t="s">
        <v>1103</v>
      </c>
      <c r="D215" s="117" t="s">
        <v>1103</v>
      </c>
      <c r="E215" s="163" t="s">
        <v>751</v>
      </c>
      <c r="F215" s="163" t="s">
        <v>2403</v>
      </c>
    </row>
    <row r="216" spans="1:6" ht="28.8" x14ac:dyDescent="0.3">
      <c r="A216" s="21" t="s">
        <v>748</v>
      </c>
      <c r="B216" s="21" t="s">
        <v>1104</v>
      </c>
      <c r="C216" s="21" t="s">
        <v>1105</v>
      </c>
      <c r="D216" s="117" t="s">
        <v>1105</v>
      </c>
      <c r="E216" s="163" t="s">
        <v>751</v>
      </c>
      <c r="F216" s="163" t="s">
        <v>2403</v>
      </c>
    </row>
    <row r="217" spans="1:6" ht="28.8" x14ac:dyDescent="0.3">
      <c r="A217" s="21" t="s">
        <v>748</v>
      </c>
      <c r="B217" s="21" t="s">
        <v>1106</v>
      </c>
      <c r="C217" s="21" t="s">
        <v>1107</v>
      </c>
      <c r="D217" s="117" t="s">
        <v>1107</v>
      </c>
      <c r="E217" s="163" t="s">
        <v>751</v>
      </c>
      <c r="F217" s="163" t="s">
        <v>2403</v>
      </c>
    </row>
    <row r="218" spans="1:6" ht="28.8" x14ac:dyDescent="0.3">
      <c r="A218" s="21" t="s">
        <v>748</v>
      </c>
      <c r="B218" s="21" t="s">
        <v>1108</v>
      </c>
      <c r="C218" s="21" t="s">
        <v>1109</v>
      </c>
      <c r="D218" s="117" t="s">
        <v>1109</v>
      </c>
      <c r="E218" s="163" t="s">
        <v>751</v>
      </c>
      <c r="F218" s="163" t="s">
        <v>2403</v>
      </c>
    </row>
    <row r="219" spans="1:6" ht="28.8" x14ac:dyDescent="0.3">
      <c r="A219" s="21" t="s">
        <v>748</v>
      </c>
      <c r="B219" s="21" t="s">
        <v>1110</v>
      </c>
      <c r="C219" s="21" t="s">
        <v>1111</v>
      </c>
      <c r="D219" s="117" t="s">
        <v>1111</v>
      </c>
      <c r="E219" s="163" t="s">
        <v>751</v>
      </c>
      <c r="F219" s="163" t="s">
        <v>2403</v>
      </c>
    </row>
    <row r="220" spans="1:6" ht="28.8" x14ac:dyDescent="0.3">
      <c r="A220" s="21" t="s">
        <v>748</v>
      </c>
      <c r="B220" s="21" t="s">
        <v>1112</v>
      </c>
      <c r="C220" s="21" t="s">
        <v>1113</v>
      </c>
      <c r="D220" s="117" t="s">
        <v>1113</v>
      </c>
      <c r="E220" s="163" t="s">
        <v>751</v>
      </c>
      <c r="F220" s="163" t="s">
        <v>2403</v>
      </c>
    </row>
    <row r="221" spans="1:6" ht="28.8" x14ac:dyDescent="0.3">
      <c r="A221" s="21" t="s">
        <v>748</v>
      </c>
      <c r="B221" s="21" t="s">
        <v>1114</v>
      </c>
      <c r="C221" s="21" t="s">
        <v>1115</v>
      </c>
      <c r="D221" s="117" t="s">
        <v>1115</v>
      </c>
      <c r="E221" s="163" t="s">
        <v>751</v>
      </c>
      <c r="F221" s="163" t="s">
        <v>2403</v>
      </c>
    </row>
    <row r="222" spans="1:6" ht="28.8" x14ac:dyDescent="0.3">
      <c r="A222" s="21" t="s">
        <v>748</v>
      </c>
      <c r="B222" s="21" t="s">
        <v>1116</v>
      </c>
      <c r="C222" s="21" t="s">
        <v>1117</v>
      </c>
      <c r="D222" s="117" t="s">
        <v>1117</v>
      </c>
      <c r="E222" s="163" t="s">
        <v>751</v>
      </c>
      <c r="F222" s="163" t="s">
        <v>2403</v>
      </c>
    </row>
    <row r="223" spans="1:6" ht="28.8" x14ac:dyDescent="0.3">
      <c r="A223" s="21" t="s">
        <v>748</v>
      </c>
      <c r="B223" s="21" t="s">
        <v>1118</v>
      </c>
      <c r="C223" s="21" t="s">
        <v>1119</v>
      </c>
      <c r="D223" s="117" t="s">
        <v>1119</v>
      </c>
      <c r="E223" s="163" t="s">
        <v>751</v>
      </c>
      <c r="F223" s="163" t="s">
        <v>2403</v>
      </c>
    </row>
    <row r="224" spans="1:6" ht="28.8" x14ac:dyDescent="0.3">
      <c r="A224" s="21" t="s">
        <v>748</v>
      </c>
      <c r="B224" s="21" t="s">
        <v>1120</v>
      </c>
      <c r="C224" s="21" t="s">
        <v>1121</v>
      </c>
      <c r="D224" s="117" t="s">
        <v>1121</v>
      </c>
      <c r="E224" s="163" t="s">
        <v>751</v>
      </c>
      <c r="F224" s="163" t="s">
        <v>2403</v>
      </c>
    </row>
    <row r="225" spans="1:6" ht="28.8" x14ac:dyDescent="0.3">
      <c r="A225" s="21" t="s">
        <v>748</v>
      </c>
      <c r="B225" s="21" t="s">
        <v>1122</v>
      </c>
      <c r="C225" s="21" t="s">
        <v>1123</v>
      </c>
      <c r="D225" s="117" t="s">
        <v>1123</v>
      </c>
      <c r="E225" s="163" t="s">
        <v>751</v>
      </c>
      <c r="F225" s="163" t="s">
        <v>2403</v>
      </c>
    </row>
    <row r="226" spans="1:6" ht="28.8" x14ac:dyDescent="0.3">
      <c r="A226" s="21" t="s">
        <v>748</v>
      </c>
      <c r="B226" s="21" t="s">
        <v>1124</v>
      </c>
      <c r="C226" s="21" t="s">
        <v>1125</v>
      </c>
      <c r="D226" s="117" t="s">
        <v>1125</v>
      </c>
      <c r="E226" s="163" t="s">
        <v>751</v>
      </c>
      <c r="F226" s="163" t="s">
        <v>2403</v>
      </c>
    </row>
    <row r="227" spans="1:6" ht="28.8" x14ac:dyDescent="0.3">
      <c r="A227" s="21" t="s">
        <v>748</v>
      </c>
      <c r="B227" s="21" t="s">
        <v>1126</v>
      </c>
      <c r="C227" s="21" t="s">
        <v>1127</v>
      </c>
      <c r="D227" s="117" t="s">
        <v>1127</v>
      </c>
      <c r="E227" s="163" t="s">
        <v>751</v>
      </c>
      <c r="F227" s="163" t="s">
        <v>2403</v>
      </c>
    </row>
    <row r="228" spans="1:6" ht="28.8" x14ac:dyDescent="0.3">
      <c r="A228" s="21" t="s">
        <v>748</v>
      </c>
      <c r="B228" s="21" t="s">
        <v>1128</v>
      </c>
      <c r="C228" s="21" t="s">
        <v>1129</v>
      </c>
      <c r="D228" s="117" t="s">
        <v>1129</v>
      </c>
      <c r="E228" s="163" t="s">
        <v>751</v>
      </c>
      <c r="F228" s="163" t="s">
        <v>2403</v>
      </c>
    </row>
    <row r="229" spans="1:6" ht="28.8" x14ac:dyDescent="0.3">
      <c r="A229" s="21" t="s">
        <v>748</v>
      </c>
      <c r="B229" s="21" t="s">
        <v>1130</v>
      </c>
      <c r="C229" s="21" t="s">
        <v>1131</v>
      </c>
      <c r="D229" s="117" t="s">
        <v>1131</v>
      </c>
      <c r="E229" s="163" t="s">
        <v>751</v>
      </c>
      <c r="F229" s="163" t="s">
        <v>2403</v>
      </c>
    </row>
    <row r="230" spans="1:6" ht="28.8" x14ac:dyDescent="0.3">
      <c r="A230" s="21" t="s">
        <v>748</v>
      </c>
      <c r="B230" s="21" t="s">
        <v>1132</v>
      </c>
      <c r="C230" s="21" t="s">
        <v>1133</v>
      </c>
      <c r="D230" s="117" t="s">
        <v>1133</v>
      </c>
      <c r="E230" s="163" t="s">
        <v>751</v>
      </c>
      <c r="F230" s="163" t="s">
        <v>2403</v>
      </c>
    </row>
    <row r="231" spans="1:6" ht="28.8" x14ac:dyDescent="0.3">
      <c r="A231" s="21" t="s">
        <v>748</v>
      </c>
      <c r="B231" s="21" t="s">
        <v>1134</v>
      </c>
      <c r="C231" s="21" t="s">
        <v>1135</v>
      </c>
      <c r="D231" s="117" t="s">
        <v>1135</v>
      </c>
      <c r="E231" s="163" t="s">
        <v>751</v>
      </c>
      <c r="F231" s="163" t="s">
        <v>2403</v>
      </c>
    </row>
    <row r="232" spans="1:6" ht="28.8" x14ac:dyDescent="0.3">
      <c r="A232" s="21" t="s">
        <v>748</v>
      </c>
      <c r="B232" s="21" t="s">
        <v>1136</v>
      </c>
      <c r="C232" s="21" t="s">
        <v>1137</v>
      </c>
      <c r="D232" s="117" t="s">
        <v>1137</v>
      </c>
      <c r="E232" s="163" t="s">
        <v>751</v>
      </c>
      <c r="F232" s="163" t="s">
        <v>2403</v>
      </c>
    </row>
    <row r="233" spans="1:6" ht="28.8" x14ac:dyDescent="0.3">
      <c r="A233" s="21" t="s">
        <v>748</v>
      </c>
      <c r="B233" s="21" t="s">
        <v>1138</v>
      </c>
      <c r="C233" s="21" t="s">
        <v>1139</v>
      </c>
      <c r="D233" s="117" t="s">
        <v>1139</v>
      </c>
      <c r="E233" s="163" t="s">
        <v>751</v>
      </c>
      <c r="F233" s="163" t="s">
        <v>2403</v>
      </c>
    </row>
    <row r="234" spans="1:6" ht="28.8" x14ac:dyDescent="0.3">
      <c r="A234" s="21" t="s">
        <v>748</v>
      </c>
      <c r="B234" s="21" t="s">
        <v>1140</v>
      </c>
      <c r="C234" s="21" t="s">
        <v>1141</v>
      </c>
      <c r="D234" s="117" t="s">
        <v>1141</v>
      </c>
      <c r="E234" s="163" t="s">
        <v>751</v>
      </c>
      <c r="F234" s="163" t="s">
        <v>2403</v>
      </c>
    </row>
    <row r="235" spans="1:6" ht="28.8" x14ac:dyDescent="0.3">
      <c r="A235" s="21" t="s">
        <v>748</v>
      </c>
      <c r="B235" s="21" t="s">
        <v>1142</v>
      </c>
      <c r="C235" s="21" t="s">
        <v>1143</v>
      </c>
      <c r="D235" s="117" t="s">
        <v>1143</v>
      </c>
      <c r="E235" s="163" t="s">
        <v>751</v>
      </c>
      <c r="F235" s="163" t="s">
        <v>2403</v>
      </c>
    </row>
    <row r="236" spans="1:6" ht="28.8" x14ac:dyDescent="0.3">
      <c r="A236" s="21" t="s">
        <v>748</v>
      </c>
      <c r="B236" s="21" t="s">
        <v>1144</v>
      </c>
      <c r="C236" s="21" t="s">
        <v>1145</v>
      </c>
      <c r="D236" s="117" t="s">
        <v>1145</v>
      </c>
      <c r="E236" s="163" t="s">
        <v>751</v>
      </c>
      <c r="F236" s="163" t="s">
        <v>2403</v>
      </c>
    </row>
    <row r="237" spans="1:6" ht="28.8" x14ac:dyDescent="0.3">
      <c r="A237" s="21" t="s">
        <v>748</v>
      </c>
      <c r="B237" s="21" t="s">
        <v>1146</v>
      </c>
      <c r="C237" s="21" t="s">
        <v>1147</v>
      </c>
      <c r="D237" s="117" t="s">
        <v>1147</v>
      </c>
      <c r="E237" s="163" t="s">
        <v>751</v>
      </c>
      <c r="F237" s="163" t="s">
        <v>2403</v>
      </c>
    </row>
    <row r="238" spans="1:6" ht="28.8" x14ac:dyDescent="0.3">
      <c r="A238" s="21" t="s">
        <v>748</v>
      </c>
      <c r="B238" s="21" t="s">
        <v>1148</v>
      </c>
      <c r="C238" s="21" t="s">
        <v>1149</v>
      </c>
      <c r="D238" s="117" t="s">
        <v>1149</v>
      </c>
      <c r="E238" s="163" t="s">
        <v>751</v>
      </c>
      <c r="F238" s="163" t="s">
        <v>2403</v>
      </c>
    </row>
    <row r="239" spans="1:6" ht="28.8" x14ac:dyDescent="0.3">
      <c r="A239" s="21" t="s">
        <v>748</v>
      </c>
      <c r="B239" s="21" t="s">
        <v>1150</v>
      </c>
      <c r="C239" s="21" t="s">
        <v>1151</v>
      </c>
      <c r="D239" s="117" t="s">
        <v>1151</v>
      </c>
      <c r="E239" s="163" t="s">
        <v>751</v>
      </c>
      <c r="F239" s="163" t="s">
        <v>2403</v>
      </c>
    </row>
    <row r="240" spans="1:6" ht="28.8" x14ac:dyDescent="0.3">
      <c r="A240" s="21" t="s">
        <v>748</v>
      </c>
      <c r="B240" s="21" t="s">
        <v>1152</v>
      </c>
      <c r="C240" s="21" t="s">
        <v>1153</v>
      </c>
      <c r="D240" s="117" t="s">
        <v>1153</v>
      </c>
      <c r="E240" s="163" t="s">
        <v>751</v>
      </c>
      <c r="F240" s="163" t="s">
        <v>2403</v>
      </c>
    </row>
    <row r="241" spans="1:6" ht="28.8" x14ac:dyDescent="0.3">
      <c r="A241" s="21" t="s">
        <v>748</v>
      </c>
      <c r="B241" s="21" t="s">
        <v>1154</v>
      </c>
      <c r="C241" s="21" t="s">
        <v>1155</v>
      </c>
      <c r="D241" s="117" t="s">
        <v>1155</v>
      </c>
      <c r="E241" s="163" t="s">
        <v>751</v>
      </c>
      <c r="F241" s="163" t="s">
        <v>2403</v>
      </c>
    </row>
    <row r="242" spans="1:6" ht="28.8" x14ac:dyDescent="0.3">
      <c r="A242" s="21" t="s">
        <v>748</v>
      </c>
      <c r="B242" s="21" t="s">
        <v>1156</v>
      </c>
      <c r="C242" s="21" t="s">
        <v>1157</v>
      </c>
      <c r="D242" s="117" t="s">
        <v>1157</v>
      </c>
      <c r="E242" s="163" t="s">
        <v>751</v>
      </c>
      <c r="F242" s="163" t="s">
        <v>2403</v>
      </c>
    </row>
    <row r="243" spans="1:6" ht="28.8" x14ac:dyDescent="0.3">
      <c r="A243" s="21" t="s">
        <v>748</v>
      </c>
      <c r="B243" s="21" t="s">
        <v>1158</v>
      </c>
      <c r="C243" s="21" t="s">
        <v>1159</v>
      </c>
      <c r="D243" s="117" t="s">
        <v>1159</v>
      </c>
      <c r="E243" s="163" t="s">
        <v>751</v>
      </c>
      <c r="F243" s="163" t="s">
        <v>2403</v>
      </c>
    </row>
    <row r="244" spans="1:6" ht="28.8" x14ac:dyDescent="0.3">
      <c r="A244" s="21" t="s">
        <v>748</v>
      </c>
      <c r="B244" s="21" t="s">
        <v>1160</v>
      </c>
      <c r="C244" s="21" t="s">
        <v>1161</v>
      </c>
      <c r="D244" s="117" t="s">
        <v>1161</v>
      </c>
      <c r="E244" s="163" t="s">
        <v>751</v>
      </c>
      <c r="F244" s="163" t="s">
        <v>2403</v>
      </c>
    </row>
    <row r="245" spans="1:6" ht="28.8" x14ac:dyDescent="0.3">
      <c r="A245" s="21" t="s">
        <v>748</v>
      </c>
      <c r="B245" s="21" t="s">
        <v>1162</v>
      </c>
      <c r="C245" s="21" t="s">
        <v>1163</v>
      </c>
      <c r="D245" s="117" t="s">
        <v>1163</v>
      </c>
      <c r="E245" s="163" t="s">
        <v>751</v>
      </c>
      <c r="F245" s="163" t="s">
        <v>2403</v>
      </c>
    </row>
    <row r="246" spans="1:6" ht="28.8" x14ac:dyDescent="0.3">
      <c r="A246" s="21" t="s">
        <v>748</v>
      </c>
      <c r="B246" s="21" t="s">
        <v>1164</v>
      </c>
      <c r="C246" s="21" t="s">
        <v>1165</v>
      </c>
      <c r="D246" s="117" t="s">
        <v>1165</v>
      </c>
      <c r="E246" s="163" t="s">
        <v>751</v>
      </c>
      <c r="F246" s="163" t="s">
        <v>2403</v>
      </c>
    </row>
    <row r="247" spans="1:6" ht="28.8" x14ac:dyDescent="0.3">
      <c r="A247" s="21" t="s">
        <v>748</v>
      </c>
      <c r="B247" s="21" t="s">
        <v>1166</v>
      </c>
      <c r="C247" s="21" t="s">
        <v>1167</v>
      </c>
      <c r="D247" s="117" t="s">
        <v>1167</v>
      </c>
      <c r="E247" s="163" t="s">
        <v>751</v>
      </c>
      <c r="F247" s="163" t="s">
        <v>2403</v>
      </c>
    </row>
    <row r="248" spans="1:6" ht="28.8" x14ac:dyDescent="0.3">
      <c r="A248" s="21" t="s">
        <v>748</v>
      </c>
      <c r="B248" s="21" t="s">
        <v>1168</v>
      </c>
      <c r="C248" s="21" t="s">
        <v>1169</v>
      </c>
      <c r="D248" s="117" t="s">
        <v>1169</v>
      </c>
      <c r="E248" s="163" t="s">
        <v>751</v>
      </c>
      <c r="F248" s="163" t="s">
        <v>2403</v>
      </c>
    </row>
    <row r="249" spans="1:6" ht="28.8" x14ac:dyDescent="0.3">
      <c r="A249" s="21" t="s">
        <v>748</v>
      </c>
      <c r="B249" s="21" t="s">
        <v>1170</v>
      </c>
      <c r="C249" s="21" t="s">
        <v>1171</v>
      </c>
      <c r="D249" s="117" t="s">
        <v>1171</v>
      </c>
      <c r="E249" s="163" t="s">
        <v>751</v>
      </c>
      <c r="F249" s="163" t="s">
        <v>2403</v>
      </c>
    </row>
    <row r="250" spans="1:6" ht="28.8" x14ac:dyDescent="0.3">
      <c r="A250" s="21" t="s">
        <v>748</v>
      </c>
      <c r="B250" s="21" t="s">
        <v>1172</v>
      </c>
      <c r="C250" s="21" t="s">
        <v>1173</v>
      </c>
      <c r="D250" s="117" t="s">
        <v>1173</v>
      </c>
      <c r="E250" s="163" t="s">
        <v>751</v>
      </c>
      <c r="F250" s="163" t="s">
        <v>2403</v>
      </c>
    </row>
    <row r="251" spans="1:6" ht="28.8" x14ac:dyDescent="0.3">
      <c r="A251" s="21" t="s">
        <v>748</v>
      </c>
      <c r="B251" s="21" t="s">
        <v>1174</v>
      </c>
      <c r="C251" s="21" t="s">
        <v>1175</v>
      </c>
      <c r="D251" s="117" t="s">
        <v>1175</v>
      </c>
      <c r="E251" s="163" t="s">
        <v>751</v>
      </c>
      <c r="F251" s="163" t="s">
        <v>2403</v>
      </c>
    </row>
    <row r="252" spans="1:6" ht="28.8" x14ac:dyDescent="0.3">
      <c r="A252" s="21" t="s">
        <v>748</v>
      </c>
      <c r="B252" s="21" t="s">
        <v>1176</v>
      </c>
      <c r="C252" s="21" t="s">
        <v>1177</v>
      </c>
      <c r="D252" s="117" t="s">
        <v>1177</v>
      </c>
      <c r="E252" s="163" t="s">
        <v>751</v>
      </c>
      <c r="F252" s="163" t="s">
        <v>2403</v>
      </c>
    </row>
    <row r="253" spans="1:6" ht="28.8" x14ac:dyDescent="0.3">
      <c r="A253" s="21" t="s">
        <v>748</v>
      </c>
      <c r="B253" s="21" t="s">
        <v>1178</v>
      </c>
      <c r="C253" s="21" t="s">
        <v>1179</v>
      </c>
      <c r="D253" s="117" t="s">
        <v>1179</v>
      </c>
      <c r="E253" s="163" t="s">
        <v>751</v>
      </c>
      <c r="F253" s="163" t="s">
        <v>2403</v>
      </c>
    </row>
    <row r="254" spans="1:6" ht="28.8" x14ac:dyDescent="0.3">
      <c r="A254" s="21" t="s">
        <v>748</v>
      </c>
      <c r="B254" s="21" t="s">
        <v>1180</v>
      </c>
      <c r="C254" s="21" t="s">
        <v>1181</v>
      </c>
      <c r="D254" s="117" t="s">
        <v>1181</v>
      </c>
      <c r="E254" s="163" t="s">
        <v>751</v>
      </c>
      <c r="F254" s="163" t="s">
        <v>2403</v>
      </c>
    </row>
    <row r="255" spans="1:6" ht="28.8" x14ac:dyDescent="0.3">
      <c r="A255" s="21" t="s">
        <v>748</v>
      </c>
      <c r="B255" s="21" t="s">
        <v>1182</v>
      </c>
      <c r="C255" s="21" t="s">
        <v>1183</v>
      </c>
      <c r="D255" s="117" t="s">
        <v>1183</v>
      </c>
      <c r="E255" s="163" t="s">
        <v>751</v>
      </c>
      <c r="F255" s="163" t="s">
        <v>2403</v>
      </c>
    </row>
    <row r="256" spans="1:6" ht="28.8" x14ac:dyDescent="0.3">
      <c r="A256" s="21" t="s">
        <v>748</v>
      </c>
      <c r="B256" s="21" t="s">
        <v>1184</v>
      </c>
      <c r="C256" s="21" t="s">
        <v>1185</v>
      </c>
      <c r="D256" s="117" t="s">
        <v>1185</v>
      </c>
      <c r="E256" s="163" t="s">
        <v>751</v>
      </c>
      <c r="F256" s="163" t="s">
        <v>2403</v>
      </c>
    </row>
    <row r="257" spans="1:6" ht="28.8" x14ac:dyDescent="0.3">
      <c r="A257" s="21" t="s">
        <v>748</v>
      </c>
      <c r="B257" s="21" t="s">
        <v>1186</v>
      </c>
      <c r="C257" s="21" t="s">
        <v>1187</v>
      </c>
      <c r="D257" s="117" t="s">
        <v>1187</v>
      </c>
      <c r="E257" s="163" t="s">
        <v>751</v>
      </c>
      <c r="F257" s="163" t="s">
        <v>2403</v>
      </c>
    </row>
    <row r="258" spans="1:6" ht="28.8" x14ac:dyDescent="0.3">
      <c r="A258" s="21" t="s">
        <v>748</v>
      </c>
      <c r="B258" s="21" t="s">
        <v>1188</v>
      </c>
      <c r="C258" s="21" t="s">
        <v>1189</v>
      </c>
      <c r="D258" s="117" t="s">
        <v>1189</v>
      </c>
      <c r="E258" s="163" t="s">
        <v>751</v>
      </c>
      <c r="F258" s="163" t="s">
        <v>2403</v>
      </c>
    </row>
    <row r="259" spans="1:6" ht="28.8" x14ac:dyDescent="0.3">
      <c r="A259" s="21" t="s">
        <v>748</v>
      </c>
      <c r="B259" s="21" t="s">
        <v>1190</v>
      </c>
      <c r="C259" s="21" t="s">
        <v>1191</v>
      </c>
      <c r="D259" s="117" t="s">
        <v>1191</v>
      </c>
      <c r="E259" s="163" t="s">
        <v>751</v>
      </c>
      <c r="F259" s="163" t="s">
        <v>2403</v>
      </c>
    </row>
    <row r="260" spans="1:6" ht="28.8" x14ac:dyDescent="0.3">
      <c r="A260" s="21" t="s">
        <v>748</v>
      </c>
      <c r="B260" s="21" t="s">
        <v>1192</v>
      </c>
      <c r="C260" s="21" t="s">
        <v>1193</v>
      </c>
      <c r="D260" s="117" t="s">
        <v>1193</v>
      </c>
      <c r="E260" s="163" t="s">
        <v>751</v>
      </c>
      <c r="F260" s="163" t="s">
        <v>2403</v>
      </c>
    </row>
    <row r="261" spans="1:6" ht="28.8" x14ac:dyDescent="0.3">
      <c r="A261" s="21" t="s">
        <v>748</v>
      </c>
      <c r="B261" s="21" t="s">
        <v>1194</v>
      </c>
      <c r="C261" s="21" t="s">
        <v>1195</v>
      </c>
      <c r="D261" s="117" t="s">
        <v>1195</v>
      </c>
      <c r="E261" s="163" t="s">
        <v>751</v>
      </c>
      <c r="F261" s="163" t="s">
        <v>2403</v>
      </c>
    </row>
    <row r="262" spans="1:6" ht="28.8" x14ac:dyDescent="0.3">
      <c r="A262" s="21" t="s">
        <v>748</v>
      </c>
      <c r="B262" s="21" t="s">
        <v>1196</v>
      </c>
      <c r="C262" s="21" t="s">
        <v>1197</v>
      </c>
      <c r="D262" s="117" t="s">
        <v>1197</v>
      </c>
      <c r="E262" s="163" t="s">
        <v>751</v>
      </c>
      <c r="F262" s="163" t="s">
        <v>2403</v>
      </c>
    </row>
    <row r="263" spans="1:6" ht="28.8" x14ac:dyDescent="0.3">
      <c r="A263" s="21" t="s">
        <v>748</v>
      </c>
      <c r="B263" s="21" t="s">
        <v>1198</v>
      </c>
      <c r="C263" s="21" t="s">
        <v>1199</v>
      </c>
      <c r="D263" s="117" t="s">
        <v>1199</v>
      </c>
      <c r="E263" s="163" t="s">
        <v>751</v>
      </c>
      <c r="F263" s="163" t="s">
        <v>2403</v>
      </c>
    </row>
    <row r="264" spans="1:6" ht="28.8" x14ac:dyDescent="0.3">
      <c r="A264" s="21" t="s">
        <v>748</v>
      </c>
      <c r="B264" s="21" t="s">
        <v>1200</v>
      </c>
      <c r="C264" s="21" t="s">
        <v>1201</v>
      </c>
      <c r="D264" s="117" t="s">
        <v>1201</v>
      </c>
      <c r="E264" s="163" t="s">
        <v>751</v>
      </c>
      <c r="F264" s="163" t="s">
        <v>2403</v>
      </c>
    </row>
    <row r="265" spans="1:6" ht="28.8" x14ac:dyDescent="0.3">
      <c r="A265" s="21" t="s">
        <v>748</v>
      </c>
      <c r="B265" s="21" t="s">
        <v>1202</v>
      </c>
      <c r="C265" s="21" t="s">
        <v>1203</v>
      </c>
      <c r="D265" s="117" t="s">
        <v>1203</v>
      </c>
      <c r="E265" s="163" t="s">
        <v>751</v>
      </c>
      <c r="F265" s="163" t="s">
        <v>2403</v>
      </c>
    </row>
    <row r="266" spans="1:6" ht="28.8" x14ac:dyDescent="0.3">
      <c r="A266" s="21" t="s">
        <v>748</v>
      </c>
      <c r="B266" s="21" t="s">
        <v>1204</v>
      </c>
      <c r="C266" s="21" t="s">
        <v>1205</v>
      </c>
      <c r="D266" s="117" t="s">
        <v>1205</v>
      </c>
      <c r="E266" s="163" t="s">
        <v>751</v>
      </c>
      <c r="F266" s="163" t="s">
        <v>2403</v>
      </c>
    </row>
    <row r="267" spans="1:6" ht="28.8" x14ac:dyDescent="0.3">
      <c r="A267" s="21" t="s">
        <v>748</v>
      </c>
      <c r="B267" s="21" t="s">
        <v>1206</v>
      </c>
      <c r="C267" s="21" t="s">
        <v>1207</v>
      </c>
      <c r="D267" s="117" t="s">
        <v>1207</v>
      </c>
      <c r="E267" s="163" t="s">
        <v>751</v>
      </c>
      <c r="F267" s="163" t="s">
        <v>2403</v>
      </c>
    </row>
    <row r="268" spans="1:6" ht="28.8" x14ac:dyDescent="0.3">
      <c r="A268" s="21" t="s">
        <v>748</v>
      </c>
      <c r="B268" s="21" t="s">
        <v>1208</v>
      </c>
      <c r="C268" s="21" t="s">
        <v>1209</v>
      </c>
      <c r="D268" s="117" t="s">
        <v>1209</v>
      </c>
      <c r="E268" s="163" t="s">
        <v>751</v>
      </c>
      <c r="F268" s="163" t="s">
        <v>2403</v>
      </c>
    </row>
    <row r="269" spans="1:6" ht="28.8" x14ac:dyDescent="0.3">
      <c r="A269" s="21" t="s">
        <v>748</v>
      </c>
      <c r="B269" s="21" t="s">
        <v>1210</v>
      </c>
      <c r="C269" s="21" t="s">
        <v>1211</v>
      </c>
      <c r="D269" s="117" t="s">
        <v>1211</v>
      </c>
      <c r="E269" s="163" t="s">
        <v>751</v>
      </c>
      <c r="F269" s="163" t="s">
        <v>2403</v>
      </c>
    </row>
    <row r="270" spans="1:6" ht="28.8" x14ac:dyDescent="0.3">
      <c r="A270" s="21" t="s">
        <v>748</v>
      </c>
      <c r="B270" s="21" t="s">
        <v>1212</v>
      </c>
      <c r="C270" s="21" t="s">
        <v>1213</v>
      </c>
      <c r="D270" s="117" t="s">
        <v>1213</v>
      </c>
      <c r="E270" s="163" t="s">
        <v>751</v>
      </c>
      <c r="F270" s="163" t="s">
        <v>2403</v>
      </c>
    </row>
    <row r="271" spans="1:6" ht="28.8" x14ac:dyDescent="0.3">
      <c r="A271" s="21" t="s">
        <v>748</v>
      </c>
      <c r="B271" s="21" t="s">
        <v>1214</v>
      </c>
      <c r="C271" s="21" t="s">
        <v>1215</v>
      </c>
      <c r="D271" s="117" t="s">
        <v>1215</v>
      </c>
      <c r="E271" s="163" t="s">
        <v>751</v>
      </c>
      <c r="F271" s="163" t="s">
        <v>2403</v>
      </c>
    </row>
    <row r="272" spans="1:6" ht="28.8" x14ac:dyDescent="0.3">
      <c r="A272" s="21" t="s">
        <v>748</v>
      </c>
      <c r="B272" s="21" t="s">
        <v>1216</v>
      </c>
      <c r="C272" s="21" t="s">
        <v>1217</v>
      </c>
      <c r="D272" s="117" t="s">
        <v>1217</v>
      </c>
      <c r="E272" s="163" t="s">
        <v>751</v>
      </c>
      <c r="F272" s="163" t="s">
        <v>2403</v>
      </c>
    </row>
    <row r="273" spans="1:6" ht="28.8" x14ac:dyDescent="0.3">
      <c r="A273" s="21" t="s">
        <v>748</v>
      </c>
      <c r="B273" s="21" t="s">
        <v>1218</v>
      </c>
      <c r="C273" s="21" t="s">
        <v>1219</v>
      </c>
      <c r="D273" s="117" t="s">
        <v>1219</v>
      </c>
      <c r="E273" s="163" t="s">
        <v>751</v>
      </c>
      <c r="F273" s="163" t="s">
        <v>2403</v>
      </c>
    </row>
    <row r="274" spans="1:6" ht="28.8" x14ac:dyDescent="0.3">
      <c r="A274" s="21" t="s">
        <v>748</v>
      </c>
      <c r="B274" s="21" t="s">
        <v>1220</v>
      </c>
      <c r="C274" s="21" t="s">
        <v>1221</v>
      </c>
      <c r="D274" s="117" t="s">
        <v>1221</v>
      </c>
      <c r="E274" s="163" t="s">
        <v>751</v>
      </c>
      <c r="F274" s="163" t="s">
        <v>2403</v>
      </c>
    </row>
    <row r="275" spans="1:6" ht="28.8" x14ac:dyDescent="0.3">
      <c r="A275" s="21" t="s">
        <v>748</v>
      </c>
      <c r="B275" s="21" t="s">
        <v>1222</v>
      </c>
      <c r="C275" s="21" t="s">
        <v>1223</v>
      </c>
      <c r="D275" s="117" t="s">
        <v>1223</v>
      </c>
      <c r="E275" s="163" t="s">
        <v>751</v>
      </c>
      <c r="F275" s="163" t="s">
        <v>2403</v>
      </c>
    </row>
    <row r="276" spans="1:6" ht="28.8" x14ac:dyDescent="0.3">
      <c r="A276" s="21" t="s">
        <v>748</v>
      </c>
      <c r="B276" s="21" t="s">
        <v>1224</v>
      </c>
      <c r="C276" s="21" t="s">
        <v>1225</v>
      </c>
      <c r="D276" s="117" t="s">
        <v>1225</v>
      </c>
      <c r="E276" s="163" t="s">
        <v>751</v>
      </c>
      <c r="F276" s="163" t="s">
        <v>2403</v>
      </c>
    </row>
    <row r="277" spans="1:6" ht="28.8" x14ac:dyDescent="0.3">
      <c r="A277" s="21" t="s">
        <v>748</v>
      </c>
      <c r="B277" s="21" t="s">
        <v>1226</v>
      </c>
      <c r="C277" s="21" t="s">
        <v>1227</v>
      </c>
      <c r="D277" s="117" t="s">
        <v>1227</v>
      </c>
      <c r="E277" s="163" t="s">
        <v>751</v>
      </c>
      <c r="F277" s="163" t="s">
        <v>2403</v>
      </c>
    </row>
    <row r="278" spans="1:6" ht="28.8" x14ac:dyDescent="0.3">
      <c r="A278" s="21" t="s">
        <v>748</v>
      </c>
      <c r="B278" s="21" t="s">
        <v>1228</v>
      </c>
      <c r="C278" s="21" t="s">
        <v>1229</v>
      </c>
      <c r="D278" s="117" t="s">
        <v>1229</v>
      </c>
      <c r="E278" s="163" t="s">
        <v>751</v>
      </c>
      <c r="F278" s="163" t="s">
        <v>2403</v>
      </c>
    </row>
    <row r="279" spans="1:6" ht="28.8" x14ac:dyDescent="0.3">
      <c r="A279" s="21" t="s">
        <v>748</v>
      </c>
      <c r="B279" s="21" t="s">
        <v>1230</v>
      </c>
      <c r="C279" s="21" t="s">
        <v>1231</v>
      </c>
      <c r="D279" s="117" t="s">
        <v>1231</v>
      </c>
      <c r="E279" s="163" t="s">
        <v>751</v>
      </c>
      <c r="F279" s="163" t="s">
        <v>2403</v>
      </c>
    </row>
    <row r="280" spans="1:6" ht="28.8" x14ac:dyDescent="0.3">
      <c r="A280" s="21" t="s">
        <v>748</v>
      </c>
      <c r="B280" s="21" t="s">
        <v>1232</v>
      </c>
      <c r="C280" s="21" t="s">
        <v>1233</v>
      </c>
      <c r="D280" s="117" t="s">
        <v>1233</v>
      </c>
      <c r="E280" s="163" t="s">
        <v>751</v>
      </c>
      <c r="F280" s="163" t="s">
        <v>2403</v>
      </c>
    </row>
    <row r="281" spans="1:6" ht="28.8" x14ac:dyDescent="0.3">
      <c r="A281" s="21" t="s">
        <v>748</v>
      </c>
      <c r="B281" s="21" t="s">
        <v>1234</v>
      </c>
      <c r="C281" s="21" t="s">
        <v>1235</v>
      </c>
      <c r="D281" s="117" t="s">
        <v>1235</v>
      </c>
      <c r="E281" s="163" t="s">
        <v>751</v>
      </c>
      <c r="F281" s="163" t="s">
        <v>2403</v>
      </c>
    </row>
    <row r="282" spans="1:6" ht="28.8" x14ac:dyDescent="0.3">
      <c r="A282" s="21" t="s">
        <v>748</v>
      </c>
      <c r="B282" s="21" t="s">
        <v>1236</v>
      </c>
      <c r="C282" s="21" t="s">
        <v>1237</v>
      </c>
      <c r="D282" s="117" t="s">
        <v>1237</v>
      </c>
      <c r="E282" s="163" t="s">
        <v>751</v>
      </c>
      <c r="F282" s="163" t="s">
        <v>2403</v>
      </c>
    </row>
    <row r="283" spans="1:6" ht="28.8" x14ac:dyDescent="0.3">
      <c r="A283" s="21" t="s">
        <v>748</v>
      </c>
      <c r="B283" s="21" t="s">
        <v>1238</v>
      </c>
      <c r="C283" s="21" t="s">
        <v>1239</v>
      </c>
      <c r="D283" s="117" t="s">
        <v>1239</v>
      </c>
      <c r="E283" s="163" t="s">
        <v>751</v>
      </c>
      <c r="F283" s="163" t="s">
        <v>2403</v>
      </c>
    </row>
    <row r="284" spans="1:6" ht="28.8" x14ac:dyDescent="0.3">
      <c r="A284" s="21" t="s">
        <v>748</v>
      </c>
      <c r="B284" s="21" t="s">
        <v>1240</v>
      </c>
      <c r="C284" s="21" t="s">
        <v>1241</v>
      </c>
      <c r="D284" s="117" t="s">
        <v>1241</v>
      </c>
      <c r="E284" s="163" t="s">
        <v>751</v>
      </c>
      <c r="F284" s="163" t="s">
        <v>2403</v>
      </c>
    </row>
    <row r="285" spans="1:6" ht="28.8" x14ac:dyDescent="0.3">
      <c r="A285" s="21" t="s">
        <v>748</v>
      </c>
      <c r="B285" s="21" t="s">
        <v>1242</v>
      </c>
      <c r="C285" s="21" t="s">
        <v>1243</v>
      </c>
      <c r="D285" s="117" t="s">
        <v>1243</v>
      </c>
      <c r="E285" s="163" t="s">
        <v>751</v>
      </c>
      <c r="F285" s="163" t="s">
        <v>2403</v>
      </c>
    </row>
    <row r="286" spans="1:6" ht="28.8" x14ac:dyDescent="0.3">
      <c r="A286" s="21" t="s">
        <v>748</v>
      </c>
      <c r="B286" s="21" t="s">
        <v>1244</v>
      </c>
      <c r="C286" s="21" t="s">
        <v>1245</v>
      </c>
      <c r="D286" s="117" t="s">
        <v>1245</v>
      </c>
      <c r="E286" s="163" t="s">
        <v>751</v>
      </c>
      <c r="F286" s="163" t="s">
        <v>2403</v>
      </c>
    </row>
    <row r="287" spans="1:6" ht="28.8" x14ac:dyDescent="0.3">
      <c r="A287" s="21" t="s">
        <v>748</v>
      </c>
      <c r="B287" s="21" t="s">
        <v>1246</v>
      </c>
      <c r="C287" s="21" t="s">
        <v>1247</v>
      </c>
      <c r="D287" s="117" t="s">
        <v>1247</v>
      </c>
      <c r="E287" s="163" t="s">
        <v>751</v>
      </c>
      <c r="F287" s="163" t="s">
        <v>2403</v>
      </c>
    </row>
    <row r="288" spans="1:6" ht="14.4" x14ac:dyDescent="0.3">
      <c r="A288" s="20" t="s">
        <v>1248</v>
      </c>
      <c r="B288" s="20">
        <v>1</v>
      </c>
      <c r="C288" s="20" t="s">
        <v>1249</v>
      </c>
      <c r="D288" s="23" t="s">
        <v>1250</v>
      </c>
      <c r="E288" s="168"/>
      <c r="F288" s="167"/>
    </row>
    <row r="289" spans="1:6" ht="14.4" x14ac:dyDescent="0.3">
      <c r="A289" s="20" t="s">
        <v>1248</v>
      </c>
      <c r="B289" s="20">
        <v>2</v>
      </c>
      <c r="C289" s="20" t="s">
        <v>1251</v>
      </c>
      <c r="D289" s="23" t="s">
        <v>1252</v>
      </c>
      <c r="E289" s="167"/>
      <c r="F289" s="167"/>
    </row>
    <row r="290" spans="1:6" ht="14.4" x14ac:dyDescent="0.3">
      <c r="A290" s="20" t="s">
        <v>1248</v>
      </c>
      <c r="B290" s="20">
        <v>3</v>
      </c>
      <c r="C290" s="20" t="s">
        <v>1253</v>
      </c>
      <c r="D290" s="23" t="s">
        <v>1254</v>
      </c>
      <c r="E290" s="167"/>
      <c r="F290" s="167"/>
    </row>
    <row r="291" spans="1:6" ht="14.4" x14ac:dyDescent="0.3">
      <c r="A291" s="20" t="s">
        <v>1248</v>
      </c>
      <c r="B291" s="20">
        <v>4</v>
      </c>
      <c r="C291" s="20" t="s">
        <v>1255</v>
      </c>
      <c r="D291" s="23" t="s">
        <v>1256</v>
      </c>
      <c r="E291" s="167"/>
      <c r="F291" s="167"/>
    </row>
    <row r="292" spans="1:6" ht="14.4" x14ac:dyDescent="0.3">
      <c r="A292" s="20" t="s">
        <v>1248</v>
      </c>
      <c r="B292" s="20">
        <v>5</v>
      </c>
      <c r="C292" s="20" t="s">
        <v>1257</v>
      </c>
      <c r="D292" s="23" t="s">
        <v>739</v>
      </c>
      <c r="E292" s="167"/>
      <c r="F292" s="167"/>
    </row>
    <row r="293" spans="1:6" ht="14.4" x14ac:dyDescent="0.3">
      <c r="A293" s="20" t="s">
        <v>1248</v>
      </c>
      <c r="B293" s="171" t="s">
        <v>699</v>
      </c>
      <c r="C293" s="20" t="s">
        <v>700</v>
      </c>
      <c r="D293" s="23" t="s">
        <v>701</v>
      </c>
      <c r="E293" s="167"/>
      <c r="F293" s="167"/>
    </row>
    <row r="294" spans="1:6" ht="14.4" x14ac:dyDescent="0.3">
      <c r="A294" s="20" t="s">
        <v>1248</v>
      </c>
      <c r="B294" s="171" t="s">
        <v>712</v>
      </c>
      <c r="C294" s="20" t="s">
        <v>726</v>
      </c>
      <c r="D294" s="23" t="s">
        <v>714</v>
      </c>
      <c r="E294" s="167"/>
      <c r="F294" s="167"/>
    </row>
    <row r="295" spans="1:6" ht="14.4" x14ac:dyDescent="0.3">
      <c r="A295" s="20" t="s">
        <v>1258</v>
      </c>
      <c r="B295" s="20">
        <v>1</v>
      </c>
      <c r="C295" s="20" t="s">
        <v>1249</v>
      </c>
      <c r="D295" s="23" t="s">
        <v>1250</v>
      </c>
      <c r="E295" s="167"/>
      <c r="F295" s="167"/>
    </row>
    <row r="296" spans="1:6" ht="14.4" x14ac:dyDescent="0.3">
      <c r="A296" s="20" t="s">
        <v>1258</v>
      </c>
      <c r="B296" s="20">
        <v>2</v>
      </c>
      <c r="C296" s="20" t="s">
        <v>1251</v>
      </c>
      <c r="D296" s="23" t="s">
        <v>1252</v>
      </c>
      <c r="E296" s="167"/>
      <c r="F296" s="167"/>
    </row>
    <row r="297" spans="1:6" ht="14.4" x14ac:dyDescent="0.3">
      <c r="A297" s="20" t="s">
        <v>1258</v>
      </c>
      <c r="B297" s="20">
        <v>3</v>
      </c>
      <c r="C297" s="20" t="s">
        <v>1253</v>
      </c>
      <c r="D297" s="23" t="s">
        <v>1254</v>
      </c>
      <c r="E297" s="167"/>
      <c r="F297" s="167"/>
    </row>
    <row r="298" spans="1:6" ht="14.4" x14ac:dyDescent="0.3">
      <c r="A298" s="20" t="s">
        <v>1258</v>
      </c>
      <c r="B298" s="20">
        <v>4</v>
      </c>
      <c r="C298" s="20" t="s">
        <v>1255</v>
      </c>
      <c r="D298" s="23" t="s">
        <v>1256</v>
      </c>
      <c r="E298" s="167"/>
      <c r="F298" s="167"/>
    </row>
    <row r="299" spans="1:6" ht="14.4" x14ac:dyDescent="0.3">
      <c r="A299" s="20" t="s">
        <v>1258</v>
      </c>
      <c r="B299" s="20">
        <v>5</v>
      </c>
      <c r="C299" s="20" t="s">
        <v>1259</v>
      </c>
      <c r="D299" s="23" t="s">
        <v>1260</v>
      </c>
      <c r="E299" s="167"/>
      <c r="F299" s="167"/>
    </row>
    <row r="300" spans="1:6" ht="14.4" x14ac:dyDescent="0.3">
      <c r="A300" s="20" t="s">
        <v>1258</v>
      </c>
      <c r="B300" s="171" t="s">
        <v>699</v>
      </c>
      <c r="C300" s="20" t="s">
        <v>700</v>
      </c>
      <c r="D300" s="23" t="s">
        <v>701</v>
      </c>
      <c r="E300" s="167"/>
      <c r="F300" s="167"/>
    </row>
    <row r="301" spans="1:6" ht="14.4" x14ac:dyDescent="0.3">
      <c r="A301" s="20" t="s">
        <v>1258</v>
      </c>
      <c r="B301" s="171" t="s">
        <v>712</v>
      </c>
      <c r="C301" s="20" t="s">
        <v>726</v>
      </c>
      <c r="D301" s="23" t="s">
        <v>714</v>
      </c>
      <c r="E301" s="167"/>
      <c r="F301" s="167"/>
    </row>
    <row r="302" spans="1:6" ht="14.4" x14ac:dyDescent="0.3">
      <c r="A302" s="20" t="s">
        <v>1261</v>
      </c>
      <c r="B302" s="20">
        <v>1</v>
      </c>
      <c r="C302" s="20" t="s">
        <v>1262</v>
      </c>
      <c r="D302" s="23" t="s">
        <v>1263</v>
      </c>
      <c r="E302" s="167"/>
      <c r="F302" s="167"/>
    </row>
    <row r="303" spans="1:6" ht="14.4" x14ac:dyDescent="0.3">
      <c r="A303" s="20" t="s">
        <v>1261</v>
      </c>
      <c r="B303" s="20">
        <v>2</v>
      </c>
      <c r="C303" s="20" t="s">
        <v>1264</v>
      </c>
      <c r="D303" s="23" t="s">
        <v>1265</v>
      </c>
      <c r="E303" s="167"/>
      <c r="F303" s="167"/>
    </row>
    <row r="304" spans="1:6" ht="14.4" x14ac:dyDescent="0.3">
      <c r="A304" s="20" t="s">
        <v>1261</v>
      </c>
      <c r="B304" s="20">
        <v>3</v>
      </c>
      <c r="C304" s="20" t="s">
        <v>1266</v>
      </c>
      <c r="D304" s="23" t="s">
        <v>1267</v>
      </c>
      <c r="E304" s="167"/>
      <c r="F304" s="167"/>
    </row>
    <row r="305" spans="1:6" ht="14.4" x14ac:dyDescent="0.3">
      <c r="A305" s="20" t="s">
        <v>1261</v>
      </c>
      <c r="B305" s="20">
        <v>0</v>
      </c>
      <c r="C305" s="20" t="s">
        <v>1268</v>
      </c>
      <c r="D305" s="23" t="s">
        <v>1269</v>
      </c>
      <c r="E305" s="168"/>
      <c r="F305" s="167"/>
    </row>
    <row r="306" spans="1:6" ht="14.4" x14ac:dyDescent="0.3">
      <c r="A306" s="20" t="s">
        <v>1270</v>
      </c>
      <c r="B306" s="20">
        <v>1</v>
      </c>
      <c r="C306" s="20" t="s">
        <v>1271</v>
      </c>
      <c r="D306" s="23" t="s">
        <v>1272</v>
      </c>
      <c r="E306" s="168"/>
      <c r="F306" s="167"/>
    </row>
    <row r="307" spans="1:6" ht="14.4" x14ac:dyDescent="0.3">
      <c r="A307" s="20" t="s">
        <v>1270</v>
      </c>
      <c r="B307" s="20">
        <v>2</v>
      </c>
      <c r="C307" s="20" t="s">
        <v>1273</v>
      </c>
      <c r="D307" s="23" t="s">
        <v>1274</v>
      </c>
      <c r="E307" s="168"/>
      <c r="F307" s="167"/>
    </row>
    <row r="308" spans="1:6" ht="14.4" x14ac:dyDescent="0.3">
      <c r="A308" s="20" t="s">
        <v>1270</v>
      </c>
      <c r="B308" s="20">
        <v>3</v>
      </c>
      <c r="C308" s="20" t="s">
        <v>1275</v>
      </c>
      <c r="D308" s="23" t="s">
        <v>1276</v>
      </c>
      <c r="E308" s="168"/>
      <c r="F308" s="167"/>
    </row>
    <row r="309" spans="1:6" ht="14.4" x14ac:dyDescent="0.3">
      <c r="A309" s="20" t="s">
        <v>1270</v>
      </c>
      <c r="B309" s="20">
        <v>4</v>
      </c>
      <c r="C309" s="20" t="s">
        <v>1277</v>
      </c>
      <c r="D309" s="23" t="s">
        <v>1278</v>
      </c>
      <c r="E309" s="168"/>
      <c r="F309" s="167"/>
    </row>
    <row r="310" spans="1:6" ht="14.4" x14ac:dyDescent="0.3">
      <c r="A310" s="20" t="s">
        <v>1270</v>
      </c>
      <c r="B310" s="20">
        <v>5</v>
      </c>
      <c r="C310" s="20" t="s">
        <v>1279</v>
      </c>
      <c r="D310" s="23" t="s">
        <v>1280</v>
      </c>
      <c r="E310" s="168"/>
      <c r="F310" s="167"/>
    </row>
    <row r="311" spans="1:6" ht="14.4" x14ac:dyDescent="0.3">
      <c r="A311" s="20" t="s">
        <v>1270</v>
      </c>
      <c r="B311" s="20">
        <v>6</v>
      </c>
      <c r="C311" s="20" t="s">
        <v>1281</v>
      </c>
      <c r="D311" s="23" t="s">
        <v>1282</v>
      </c>
      <c r="E311" s="168"/>
      <c r="F311" s="167"/>
    </row>
    <row r="312" spans="1:6" ht="14.4" x14ac:dyDescent="0.3">
      <c r="A312" s="20" t="s">
        <v>1270</v>
      </c>
      <c r="B312" s="20">
        <v>7</v>
      </c>
      <c r="C312" s="20" t="s">
        <v>1283</v>
      </c>
      <c r="D312" s="23" t="s">
        <v>1284</v>
      </c>
      <c r="E312" s="168"/>
      <c r="F312" s="167"/>
    </row>
    <row r="313" spans="1:6" ht="14.4" x14ac:dyDescent="0.3">
      <c r="A313" s="20" t="s">
        <v>1270</v>
      </c>
      <c r="B313" s="20">
        <v>96</v>
      </c>
      <c r="C313" s="20" t="s">
        <v>700</v>
      </c>
      <c r="D313" s="23" t="s">
        <v>701</v>
      </c>
      <c r="E313" s="168"/>
      <c r="F313" s="167"/>
    </row>
    <row r="314" spans="1:6" ht="86.4" x14ac:dyDescent="0.3">
      <c r="A314" s="24" t="s">
        <v>1285</v>
      </c>
      <c r="B314" s="27">
        <v>1</v>
      </c>
      <c r="C314" s="27" t="s">
        <v>1286</v>
      </c>
      <c r="D314" s="118" t="s">
        <v>1286</v>
      </c>
      <c r="E314" s="164" t="s">
        <v>2266</v>
      </c>
      <c r="F314" s="164" t="s">
        <v>2267</v>
      </c>
    </row>
    <row r="315" spans="1:6" ht="86.4" x14ac:dyDescent="0.3">
      <c r="A315" s="24" t="s">
        <v>1285</v>
      </c>
      <c r="B315" s="27">
        <v>2</v>
      </c>
      <c r="C315" s="27" t="s">
        <v>1287</v>
      </c>
      <c r="D315" s="118" t="s">
        <v>1287</v>
      </c>
      <c r="E315" s="164" t="s">
        <v>2266</v>
      </c>
      <c r="F315" s="164" t="s">
        <v>2267</v>
      </c>
    </row>
    <row r="316" spans="1:6" ht="86.4" x14ac:dyDescent="0.3">
      <c r="A316" s="24" t="s">
        <v>1285</v>
      </c>
      <c r="B316" s="27">
        <v>3</v>
      </c>
      <c r="C316" s="27" t="s">
        <v>1288</v>
      </c>
      <c r="D316" s="118" t="s">
        <v>1288</v>
      </c>
      <c r="E316" s="164" t="s">
        <v>2266</v>
      </c>
      <c r="F316" s="164" t="s">
        <v>2267</v>
      </c>
    </row>
    <row r="317" spans="1:6" ht="86.4" x14ac:dyDescent="0.3">
      <c r="A317" s="24" t="s">
        <v>1285</v>
      </c>
      <c r="B317" s="27">
        <v>4</v>
      </c>
      <c r="C317" s="27" t="s">
        <v>1289</v>
      </c>
      <c r="D317" s="118" t="s">
        <v>1289</v>
      </c>
      <c r="E317" s="164" t="s">
        <v>2266</v>
      </c>
      <c r="F317" s="164" t="s">
        <v>2267</v>
      </c>
    </row>
    <row r="318" spans="1:6" ht="86.4" x14ac:dyDescent="0.3">
      <c r="A318" s="24" t="s">
        <v>1285</v>
      </c>
      <c r="B318" s="27">
        <v>5</v>
      </c>
      <c r="C318" s="27" t="s">
        <v>1290</v>
      </c>
      <c r="D318" s="118" t="s">
        <v>1290</v>
      </c>
      <c r="E318" s="164" t="s">
        <v>2266</v>
      </c>
      <c r="F318" s="164" t="s">
        <v>2267</v>
      </c>
    </row>
    <row r="319" spans="1:6" ht="86.4" x14ac:dyDescent="0.3">
      <c r="A319" s="24" t="s">
        <v>1285</v>
      </c>
      <c r="B319" s="27">
        <v>6</v>
      </c>
      <c r="C319" s="27" t="s">
        <v>1291</v>
      </c>
      <c r="D319" s="118" t="s">
        <v>1291</v>
      </c>
      <c r="E319" s="164" t="s">
        <v>2266</v>
      </c>
      <c r="F319" s="164" t="s">
        <v>2267</v>
      </c>
    </row>
    <row r="320" spans="1:6" ht="86.4" x14ac:dyDescent="0.3">
      <c r="A320" s="24" t="s">
        <v>1285</v>
      </c>
      <c r="B320" s="27">
        <v>7</v>
      </c>
      <c r="C320" s="27" t="s">
        <v>1292</v>
      </c>
      <c r="D320" s="118" t="s">
        <v>1292</v>
      </c>
      <c r="E320" s="164" t="s">
        <v>2266</v>
      </c>
      <c r="F320" s="164" t="s">
        <v>2267</v>
      </c>
    </row>
    <row r="321" spans="1:6" ht="86.4" x14ac:dyDescent="0.3">
      <c r="A321" s="24" t="s">
        <v>1285</v>
      </c>
      <c r="B321" s="27">
        <v>8</v>
      </c>
      <c r="C321" s="27" t="s">
        <v>1293</v>
      </c>
      <c r="D321" s="118" t="s">
        <v>1293</v>
      </c>
      <c r="E321" s="164" t="s">
        <v>2266</v>
      </c>
      <c r="F321" s="164" t="s">
        <v>2267</v>
      </c>
    </row>
    <row r="322" spans="1:6" s="121" customFormat="1" ht="14.4" x14ac:dyDescent="0.3">
      <c r="A322" s="119" t="s">
        <v>1285</v>
      </c>
      <c r="B322" s="120">
        <v>96</v>
      </c>
      <c r="C322" s="120" t="s">
        <v>1294</v>
      </c>
      <c r="D322" s="162" t="s">
        <v>1295</v>
      </c>
      <c r="E322" s="57" t="s">
        <v>2405</v>
      </c>
      <c r="F322" s="169" t="s">
        <v>2406</v>
      </c>
    </row>
    <row r="323" spans="1:6" ht="14.4" x14ac:dyDescent="0.3">
      <c r="A323" s="20" t="s">
        <v>1296</v>
      </c>
      <c r="B323" s="20">
        <v>1</v>
      </c>
      <c r="C323" s="20" t="s">
        <v>1297</v>
      </c>
      <c r="D323" s="23" t="s">
        <v>1298</v>
      </c>
      <c r="E323" s="168"/>
      <c r="F323" s="167"/>
    </row>
    <row r="324" spans="1:6" ht="14.4" x14ac:dyDescent="0.3">
      <c r="A324" s="20" t="s">
        <v>1296</v>
      </c>
      <c r="B324" s="20">
        <v>2</v>
      </c>
      <c r="C324" s="20" t="s">
        <v>1299</v>
      </c>
      <c r="D324" s="23" t="s">
        <v>1300</v>
      </c>
      <c r="E324" s="168"/>
      <c r="F324" s="167"/>
    </row>
    <row r="325" spans="1:6" ht="14.4" x14ac:dyDescent="0.3">
      <c r="A325" s="20" t="s">
        <v>1296</v>
      </c>
      <c r="B325" s="20">
        <v>3</v>
      </c>
      <c r="C325" s="20" t="s">
        <v>1251</v>
      </c>
      <c r="D325" s="23" t="s">
        <v>1252</v>
      </c>
      <c r="E325" s="168"/>
      <c r="F325" s="167"/>
    </row>
    <row r="326" spans="1:6" ht="14.4" x14ac:dyDescent="0.3">
      <c r="A326" s="20" t="s">
        <v>1296</v>
      </c>
      <c r="B326" s="171" t="s">
        <v>699</v>
      </c>
      <c r="C326" s="20" t="s">
        <v>700</v>
      </c>
      <c r="D326" s="23" t="s">
        <v>701</v>
      </c>
      <c r="E326" s="168"/>
      <c r="F326" s="167"/>
    </row>
    <row r="327" spans="1:6" ht="14.4" x14ac:dyDescent="0.3">
      <c r="A327" s="20" t="s">
        <v>1301</v>
      </c>
      <c r="B327" s="20">
        <v>1</v>
      </c>
      <c r="C327" s="20" t="s">
        <v>1302</v>
      </c>
      <c r="D327" s="23" t="s">
        <v>1303</v>
      </c>
      <c r="E327" s="168"/>
      <c r="F327" s="167"/>
    </row>
    <row r="328" spans="1:6" ht="14.4" x14ac:dyDescent="0.3">
      <c r="A328" s="20" t="s">
        <v>1301</v>
      </c>
      <c r="B328" s="20">
        <v>2</v>
      </c>
      <c r="C328" s="20" t="s">
        <v>1304</v>
      </c>
      <c r="D328" s="23" t="s">
        <v>1305</v>
      </c>
      <c r="E328" s="168"/>
      <c r="F328" s="167"/>
    </row>
    <row r="329" spans="1:6" ht="14.4" x14ac:dyDescent="0.3">
      <c r="A329" s="20" t="s">
        <v>1301</v>
      </c>
      <c r="B329" s="20">
        <v>3</v>
      </c>
      <c r="C329" s="20" t="s">
        <v>1306</v>
      </c>
      <c r="D329" s="23" t="s">
        <v>1280</v>
      </c>
      <c r="E329" s="168"/>
      <c r="F329" s="167"/>
    </row>
    <row r="330" spans="1:6" ht="14.4" x14ac:dyDescent="0.3">
      <c r="A330" s="20" t="s">
        <v>1301</v>
      </c>
      <c r="B330" s="171" t="s">
        <v>699</v>
      </c>
      <c r="C330" s="20" t="s">
        <v>700</v>
      </c>
      <c r="D330" s="23" t="s">
        <v>701</v>
      </c>
      <c r="E330" s="168"/>
      <c r="F330" s="167"/>
    </row>
    <row r="331" spans="1:6" ht="14.4" x14ac:dyDescent="0.3">
      <c r="A331" s="20" t="s">
        <v>1301</v>
      </c>
      <c r="B331" s="171" t="s">
        <v>712</v>
      </c>
      <c r="C331" s="20" t="s">
        <v>726</v>
      </c>
      <c r="D331" s="23" t="s">
        <v>714</v>
      </c>
      <c r="E331" s="168"/>
      <c r="F331" s="167"/>
    </row>
    <row r="332" spans="1:6" ht="14.4" x14ac:dyDescent="0.3">
      <c r="A332" s="20" t="s">
        <v>1301</v>
      </c>
      <c r="B332" s="171" t="s">
        <v>1307</v>
      </c>
      <c r="C332" s="20" t="s">
        <v>1308</v>
      </c>
      <c r="D332" s="23" t="s">
        <v>1309</v>
      </c>
      <c r="E332" s="168"/>
      <c r="F332" s="167"/>
    </row>
    <row r="333" spans="1:6" ht="14.4" x14ac:dyDescent="0.3">
      <c r="A333" s="20" t="s">
        <v>1310</v>
      </c>
      <c r="B333" s="20">
        <v>1</v>
      </c>
      <c r="C333" s="22" t="s">
        <v>1311</v>
      </c>
      <c r="D333" s="22" t="s">
        <v>1312</v>
      </c>
      <c r="E333" s="168"/>
      <c r="F333" s="167"/>
    </row>
    <row r="334" spans="1:6" ht="14.4" x14ac:dyDescent="0.3">
      <c r="A334" s="20" t="s">
        <v>1310</v>
      </c>
      <c r="B334" s="20">
        <v>2</v>
      </c>
      <c r="C334" s="22" t="s">
        <v>1313</v>
      </c>
      <c r="D334" s="22" t="s">
        <v>1314</v>
      </c>
      <c r="E334" s="168"/>
      <c r="F334" s="167"/>
    </row>
    <row r="335" spans="1:6" ht="14.4" x14ac:dyDescent="0.3">
      <c r="A335" s="20" t="s">
        <v>1310</v>
      </c>
      <c r="B335" s="20">
        <v>3</v>
      </c>
      <c r="C335" s="22" t="s">
        <v>1315</v>
      </c>
      <c r="D335" s="22" t="s">
        <v>1316</v>
      </c>
      <c r="E335" s="168"/>
      <c r="F335" s="167"/>
    </row>
    <row r="336" spans="1:6" ht="14.4" x14ac:dyDescent="0.3">
      <c r="A336" s="20" t="s">
        <v>1317</v>
      </c>
      <c r="B336" s="20">
        <v>1</v>
      </c>
      <c r="C336" s="23" t="s">
        <v>1318</v>
      </c>
      <c r="D336" s="23" t="s">
        <v>1319</v>
      </c>
      <c r="E336" s="168"/>
      <c r="F336" s="167"/>
    </row>
    <row r="337" spans="1:6" ht="14.4" x14ac:dyDescent="0.3">
      <c r="A337" s="20" t="s">
        <v>1317</v>
      </c>
      <c r="B337" s="20">
        <v>2</v>
      </c>
      <c r="C337" s="23" t="s">
        <v>1320</v>
      </c>
      <c r="D337" s="23" t="s">
        <v>1321</v>
      </c>
      <c r="E337" s="168"/>
      <c r="F337" s="167"/>
    </row>
    <row r="338" spans="1:6" ht="14.4" x14ac:dyDescent="0.3">
      <c r="A338" s="20" t="s">
        <v>1317</v>
      </c>
      <c r="B338" s="20">
        <v>3</v>
      </c>
      <c r="C338" s="23" t="s">
        <v>1322</v>
      </c>
      <c r="D338" s="23" t="s">
        <v>1322</v>
      </c>
      <c r="E338" s="168"/>
      <c r="F338" s="167"/>
    </row>
    <row r="339" spans="1:6" ht="14.4" x14ac:dyDescent="0.3">
      <c r="A339" s="20" t="s">
        <v>1317</v>
      </c>
      <c r="B339" s="20">
        <v>96</v>
      </c>
      <c r="C339" s="23" t="s">
        <v>700</v>
      </c>
      <c r="D339" s="23" t="s">
        <v>701</v>
      </c>
      <c r="E339" s="168"/>
      <c r="F339" s="167"/>
    </row>
    <row r="340" spans="1:6" ht="43.2" x14ac:dyDescent="0.3">
      <c r="A340" s="24" t="s">
        <v>1323</v>
      </c>
      <c r="B340" s="24">
        <v>1</v>
      </c>
      <c r="C340" s="25" t="s">
        <v>1324</v>
      </c>
      <c r="D340" s="25" t="s">
        <v>1325</v>
      </c>
      <c r="E340" s="165" t="s">
        <v>2268</v>
      </c>
      <c r="F340" s="165" t="s">
        <v>2404</v>
      </c>
    </row>
    <row r="341" spans="1:6" ht="43.2" x14ac:dyDescent="0.3">
      <c r="A341" s="24" t="s">
        <v>1323</v>
      </c>
      <c r="B341" s="24">
        <v>2</v>
      </c>
      <c r="C341" s="25" t="s">
        <v>1326</v>
      </c>
      <c r="D341" s="25" t="s">
        <v>1327</v>
      </c>
      <c r="E341" s="165" t="s">
        <v>2268</v>
      </c>
      <c r="F341" s="165" t="s">
        <v>2404</v>
      </c>
    </row>
    <row r="342" spans="1:6" ht="43.2" x14ac:dyDescent="0.3">
      <c r="A342" s="24" t="s">
        <v>1323</v>
      </c>
      <c r="B342" s="24">
        <v>3</v>
      </c>
      <c r="C342" s="25" t="s">
        <v>1328</v>
      </c>
      <c r="D342" s="25" t="s">
        <v>1329</v>
      </c>
      <c r="E342" s="165" t="s">
        <v>2268</v>
      </c>
      <c r="F342" s="165" t="s">
        <v>2404</v>
      </c>
    </row>
    <row r="343" spans="1:6" ht="43.2" x14ac:dyDescent="0.3">
      <c r="A343" s="24" t="s">
        <v>1323</v>
      </c>
      <c r="B343" s="24">
        <v>4</v>
      </c>
      <c r="C343" s="25" t="s">
        <v>1330</v>
      </c>
      <c r="D343" s="25" t="s">
        <v>1331</v>
      </c>
      <c r="E343" s="165" t="s">
        <v>2268</v>
      </c>
      <c r="F343" s="165" t="s">
        <v>2404</v>
      </c>
    </row>
    <row r="344" spans="1:6" ht="43.2" x14ac:dyDescent="0.3">
      <c r="A344" s="24" t="s">
        <v>1323</v>
      </c>
      <c r="B344" s="24">
        <v>5</v>
      </c>
      <c r="C344" s="25" t="s">
        <v>1332</v>
      </c>
      <c r="D344" s="25" t="s">
        <v>1333</v>
      </c>
      <c r="E344" s="165" t="s">
        <v>2268</v>
      </c>
      <c r="F344" s="165" t="s">
        <v>2404</v>
      </c>
    </row>
    <row r="345" spans="1:6" ht="43.2" x14ac:dyDescent="0.3">
      <c r="A345" s="24" t="s">
        <v>1323</v>
      </c>
      <c r="B345" s="173">
        <v>6</v>
      </c>
      <c r="C345" s="26" t="s">
        <v>1334</v>
      </c>
      <c r="D345" s="26" t="s">
        <v>1335</v>
      </c>
      <c r="E345" s="165" t="s">
        <v>2268</v>
      </c>
      <c r="F345" s="165" t="s">
        <v>2404</v>
      </c>
    </row>
    <row r="346" spans="1:6" ht="14.4" x14ac:dyDescent="0.3">
      <c r="A346" s="20" t="s">
        <v>1323</v>
      </c>
      <c r="B346" s="171" t="s">
        <v>699</v>
      </c>
      <c r="C346" s="22" t="s">
        <v>700</v>
      </c>
      <c r="D346" s="22" t="s">
        <v>701</v>
      </c>
      <c r="E346" s="168"/>
      <c r="F346" s="167"/>
    </row>
    <row r="347" spans="1:6" ht="14.4" x14ac:dyDescent="0.3">
      <c r="A347" s="20" t="s">
        <v>1323</v>
      </c>
      <c r="B347" s="20" t="s">
        <v>712</v>
      </c>
      <c r="C347" s="23" t="s">
        <v>713</v>
      </c>
      <c r="D347" s="23" t="s">
        <v>714</v>
      </c>
      <c r="E347" s="168"/>
      <c r="F347" s="167"/>
    </row>
    <row r="348" spans="1:6" ht="43.2" x14ac:dyDescent="0.3">
      <c r="A348" s="24" t="s">
        <v>1336</v>
      </c>
      <c r="B348" s="24">
        <v>1</v>
      </c>
      <c r="C348" s="24" t="s">
        <v>1337</v>
      </c>
      <c r="D348" s="25" t="s">
        <v>1338</v>
      </c>
      <c r="E348" s="165" t="s">
        <v>2268</v>
      </c>
      <c r="F348" s="165" t="s">
        <v>2404</v>
      </c>
    </row>
    <row r="349" spans="1:6" ht="43.2" x14ac:dyDescent="0.3">
      <c r="A349" s="24" t="s">
        <v>1336</v>
      </c>
      <c r="B349" s="24">
        <v>3</v>
      </c>
      <c r="C349" s="24" t="s">
        <v>1339</v>
      </c>
      <c r="D349" s="25" t="s">
        <v>1340</v>
      </c>
      <c r="E349" s="165" t="s">
        <v>2268</v>
      </c>
      <c r="F349" s="165" t="s">
        <v>2404</v>
      </c>
    </row>
    <row r="350" spans="1:6" ht="43.2" x14ac:dyDescent="0.3">
      <c r="A350" s="24" t="s">
        <v>1336</v>
      </c>
      <c r="B350" s="24">
        <v>4</v>
      </c>
      <c r="C350" s="24" t="s">
        <v>1341</v>
      </c>
      <c r="D350" s="25" t="s">
        <v>1342</v>
      </c>
      <c r="E350" s="165" t="s">
        <v>2268</v>
      </c>
      <c r="F350" s="165" t="s">
        <v>2404</v>
      </c>
    </row>
    <row r="351" spans="1:6" ht="43.2" x14ac:dyDescent="0.3">
      <c r="A351" s="24" t="s">
        <v>1336</v>
      </c>
      <c r="B351" s="24">
        <v>5</v>
      </c>
      <c r="C351" s="24" t="s">
        <v>1343</v>
      </c>
      <c r="D351" s="25" t="s">
        <v>1344</v>
      </c>
      <c r="E351" s="165" t="s">
        <v>2268</v>
      </c>
      <c r="F351" s="165" t="s">
        <v>2404</v>
      </c>
    </row>
    <row r="352" spans="1:6" ht="43.2" x14ac:dyDescent="0.3">
      <c r="A352" s="24" t="s">
        <v>1336</v>
      </c>
      <c r="B352" s="24">
        <v>6</v>
      </c>
      <c r="C352" s="24" t="s">
        <v>1345</v>
      </c>
      <c r="D352" s="25" t="s">
        <v>1346</v>
      </c>
      <c r="E352" s="165" t="s">
        <v>2268</v>
      </c>
      <c r="F352" s="165" t="s">
        <v>2404</v>
      </c>
    </row>
    <row r="353" spans="1:6" ht="43.2" x14ac:dyDescent="0.3">
      <c r="A353" s="24" t="s">
        <v>1336</v>
      </c>
      <c r="B353" s="24">
        <v>7</v>
      </c>
      <c r="C353" s="24" t="s">
        <v>1347</v>
      </c>
      <c r="D353" s="25" t="s">
        <v>1348</v>
      </c>
      <c r="E353" s="165" t="s">
        <v>2268</v>
      </c>
      <c r="F353" s="165" t="s">
        <v>2404</v>
      </c>
    </row>
    <row r="354" spans="1:6" ht="43.2" x14ac:dyDescent="0.3">
      <c r="A354" s="24" t="s">
        <v>1336</v>
      </c>
      <c r="B354" s="24">
        <v>8</v>
      </c>
      <c r="C354" s="24" t="s">
        <v>1349</v>
      </c>
      <c r="D354" s="25" t="s">
        <v>1350</v>
      </c>
      <c r="E354" s="165" t="s">
        <v>2268</v>
      </c>
      <c r="F354" s="165" t="s">
        <v>2404</v>
      </c>
    </row>
    <row r="355" spans="1:6" ht="43.2" x14ac:dyDescent="0.3">
      <c r="A355" s="24" t="s">
        <v>1336</v>
      </c>
      <c r="B355" s="24">
        <v>9</v>
      </c>
      <c r="C355" s="24" t="s">
        <v>1351</v>
      </c>
      <c r="D355" s="25" t="s">
        <v>1352</v>
      </c>
      <c r="E355" s="165" t="s">
        <v>2268</v>
      </c>
      <c r="F355" s="165" t="s">
        <v>2404</v>
      </c>
    </row>
    <row r="356" spans="1:6" ht="43.2" x14ac:dyDescent="0.3">
      <c r="A356" s="24" t="s">
        <v>1336</v>
      </c>
      <c r="B356" s="24">
        <v>10</v>
      </c>
      <c r="C356" s="25" t="s">
        <v>1353</v>
      </c>
      <c r="D356" s="25" t="s">
        <v>1354</v>
      </c>
      <c r="E356" s="165" t="s">
        <v>2268</v>
      </c>
      <c r="F356" s="165" t="s">
        <v>2404</v>
      </c>
    </row>
    <row r="357" spans="1:6" ht="43.2" x14ac:dyDescent="0.3">
      <c r="A357" s="24" t="s">
        <v>1336</v>
      </c>
      <c r="B357" s="24">
        <v>11</v>
      </c>
      <c r="C357" s="25" t="s">
        <v>1355</v>
      </c>
      <c r="D357" s="25" t="s">
        <v>1356</v>
      </c>
      <c r="E357" s="165" t="s">
        <v>2268</v>
      </c>
      <c r="F357" s="165" t="s">
        <v>2404</v>
      </c>
    </row>
    <row r="358" spans="1:6" ht="43.2" x14ac:dyDescent="0.3">
      <c r="A358" s="24" t="s">
        <v>1336</v>
      </c>
      <c r="B358" s="24">
        <v>12</v>
      </c>
      <c r="C358" s="25" t="s">
        <v>1357</v>
      </c>
      <c r="D358" s="25" t="s">
        <v>1358</v>
      </c>
      <c r="E358" s="165" t="s">
        <v>2268</v>
      </c>
      <c r="F358" s="165" t="s">
        <v>2404</v>
      </c>
    </row>
    <row r="359" spans="1:6" ht="43.2" x14ac:dyDescent="0.3">
      <c r="A359" s="24" t="s">
        <v>1336</v>
      </c>
      <c r="B359" s="24">
        <v>13</v>
      </c>
      <c r="C359" s="25" t="s">
        <v>1359</v>
      </c>
      <c r="D359" s="25" t="s">
        <v>1360</v>
      </c>
      <c r="E359" s="165" t="s">
        <v>2268</v>
      </c>
      <c r="F359" s="165" t="s">
        <v>2404</v>
      </c>
    </row>
    <row r="360" spans="1:6" ht="43.2" x14ac:dyDescent="0.3">
      <c r="A360" s="24" t="s">
        <v>1336</v>
      </c>
      <c r="B360" s="24">
        <v>14</v>
      </c>
      <c r="C360" s="25" t="s">
        <v>1361</v>
      </c>
      <c r="D360" s="25" t="s">
        <v>1362</v>
      </c>
      <c r="E360" s="165" t="s">
        <v>2268</v>
      </c>
      <c r="F360" s="165" t="s">
        <v>2404</v>
      </c>
    </row>
    <row r="361" spans="1:6" ht="14.4" x14ac:dyDescent="0.3">
      <c r="A361" s="20" t="s">
        <v>1336</v>
      </c>
      <c r="B361" s="171" t="s">
        <v>699</v>
      </c>
      <c r="C361" s="22" t="s">
        <v>700</v>
      </c>
      <c r="D361" s="22" t="s">
        <v>701</v>
      </c>
      <c r="E361" s="168"/>
      <c r="F361" s="167"/>
    </row>
    <row r="362" spans="1:6" ht="14.4" x14ac:dyDescent="0.3">
      <c r="A362" s="20" t="s">
        <v>1336</v>
      </c>
      <c r="B362" s="171" t="s">
        <v>712</v>
      </c>
      <c r="C362" s="20" t="s">
        <v>713</v>
      </c>
      <c r="D362" s="23" t="s">
        <v>714</v>
      </c>
      <c r="E362" s="168"/>
      <c r="F362" s="167"/>
    </row>
    <row r="363" spans="1:6" ht="14.4" x14ac:dyDescent="0.3">
      <c r="A363" s="20" t="s">
        <v>1363</v>
      </c>
      <c r="B363" s="174">
        <v>1</v>
      </c>
      <c r="C363" s="20" t="s">
        <v>1364</v>
      </c>
      <c r="D363" s="23" t="s">
        <v>1365</v>
      </c>
      <c r="E363" s="168"/>
      <c r="F363" s="167"/>
    </row>
    <row r="364" spans="1:6" ht="14.4" x14ac:dyDescent="0.3">
      <c r="A364" s="20" t="s">
        <v>1363</v>
      </c>
      <c r="B364" s="174">
        <v>2</v>
      </c>
      <c r="C364" s="20" t="s">
        <v>1366</v>
      </c>
      <c r="D364" s="23" t="s">
        <v>1367</v>
      </c>
      <c r="E364" s="168"/>
      <c r="F364" s="167"/>
    </row>
    <row r="365" spans="1:6" ht="14.4" x14ac:dyDescent="0.3">
      <c r="A365" s="20" t="s">
        <v>1363</v>
      </c>
      <c r="B365" s="174">
        <v>3</v>
      </c>
      <c r="C365" s="20" t="s">
        <v>1368</v>
      </c>
      <c r="D365" s="23" t="s">
        <v>1369</v>
      </c>
      <c r="E365" s="168"/>
      <c r="F365" s="167"/>
    </row>
    <row r="366" spans="1:6" ht="14.4" x14ac:dyDescent="0.3">
      <c r="A366" s="20" t="s">
        <v>1363</v>
      </c>
      <c r="B366" s="174">
        <v>96</v>
      </c>
      <c r="C366" s="20" t="s">
        <v>700</v>
      </c>
      <c r="D366" s="23" t="s">
        <v>701</v>
      </c>
      <c r="E366" s="168"/>
      <c r="F366" s="167"/>
    </row>
    <row r="367" spans="1:6" ht="14.4" x14ac:dyDescent="0.3">
      <c r="A367" s="20" t="s">
        <v>1370</v>
      </c>
      <c r="B367" s="20">
        <v>1</v>
      </c>
      <c r="C367" s="20" t="s">
        <v>1371</v>
      </c>
      <c r="D367" s="23" t="s">
        <v>1372</v>
      </c>
      <c r="E367" s="168"/>
      <c r="F367" s="167"/>
    </row>
    <row r="368" spans="1:6" ht="14.4" x14ac:dyDescent="0.3">
      <c r="A368" s="20" t="s">
        <v>1370</v>
      </c>
      <c r="B368" s="20">
        <v>2</v>
      </c>
      <c r="C368" s="20" t="s">
        <v>1373</v>
      </c>
      <c r="D368" s="23" t="s">
        <v>1374</v>
      </c>
      <c r="E368" s="168"/>
      <c r="F368" s="167"/>
    </row>
    <row r="369" spans="1:6" ht="14.4" x14ac:dyDescent="0.3">
      <c r="A369" s="20" t="s">
        <v>1370</v>
      </c>
      <c r="B369" s="20">
        <v>3</v>
      </c>
      <c r="C369" s="20" t="s">
        <v>1375</v>
      </c>
      <c r="D369" s="23" t="s">
        <v>1376</v>
      </c>
      <c r="E369" s="167"/>
      <c r="F369" s="167"/>
    </row>
    <row r="370" spans="1:6" ht="14.4" x14ac:dyDescent="0.3">
      <c r="A370" s="20" t="s">
        <v>1370</v>
      </c>
      <c r="B370" s="20">
        <v>4</v>
      </c>
      <c r="C370" s="20" t="s">
        <v>1377</v>
      </c>
      <c r="D370" s="23" t="s">
        <v>1378</v>
      </c>
      <c r="E370" s="167"/>
      <c r="F370" s="167"/>
    </row>
    <row r="371" spans="1:6" ht="14.4" x14ac:dyDescent="0.3">
      <c r="A371" s="20" t="s">
        <v>1370</v>
      </c>
      <c r="B371" s="20">
        <v>5</v>
      </c>
      <c r="C371" s="20" t="s">
        <v>1257</v>
      </c>
      <c r="D371" s="23" t="s">
        <v>739</v>
      </c>
      <c r="E371" s="167"/>
      <c r="F371" s="167"/>
    </row>
    <row r="372" spans="1:6" ht="14.4" x14ac:dyDescent="0.3">
      <c r="A372" s="20" t="s">
        <v>1370</v>
      </c>
      <c r="B372" s="20">
        <v>6</v>
      </c>
      <c r="C372" s="20" t="s">
        <v>1379</v>
      </c>
      <c r="D372" s="23" t="s">
        <v>1380</v>
      </c>
      <c r="E372" s="167"/>
      <c r="F372" s="167"/>
    </row>
    <row r="373" spans="1:6" ht="14.4" x14ac:dyDescent="0.3">
      <c r="A373" s="20" t="s">
        <v>1370</v>
      </c>
      <c r="B373" s="20" t="s">
        <v>699</v>
      </c>
      <c r="C373" s="20" t="s">
        <v>700</v>
      </c>
      <c r="D373" s="175" t="s">
        <v>701</v>
      </c>
      <c r="E373" s="167"/>
      <c r="F373" s="167"/>
    </row>
    <row r="374" spans="1:6" ht="14.4" x14ac:dyDescent="0.3">
      <c r="A374" s="20" t="s">
        <v>1370</v>
      </c>
      <c r="B374" s="20">
        <v>0</v>
      </c>
      <c r="C374" s="20" t="s">
        <v>1381</v>
      </c>
      <c r="D374" s="175" t="s">
        <v>1382</v>
      </c>
      <c r="E374" s="167"/>
      <c r="F374" s="167"/>
    </row>
    <row r="375" spans="1:6" ht="14.4" x14ac:dyDescent="0.3">
      <c r="A375" s="20" t="s">
        <v>1383</v>
      </c>
      <c r="B375" s="20">
        <v>1</v>
      </c>
      <c r="C375" s="20" t="s">
        <v>1384</v>
      </c>
      <c r="D375" s="23" t="s">
        <v>1385</v>
      </c>
      <c r="E375" s="167"/>
      <c r="F375" s="167"/>
    </row>
    <row r="376" spans="1:6" ht="14.4" x14ac:dyDescent="0.3">
      <c r="A376" s="20" t="s">
        <v>1383</v>
      </c>
      <c r="B376" s="20">
        <v>2</v>
      </c>
      <c r="C376" s="20" t="s">
        <v>1386</v>
      </c>
      <c r="D376" s="23" t="s">
        <v>1387</v>
      </c>
      <c r="E376" s="167"/>
      <c r="F376" s="167"/>
    </row>
    <row r="377" spans="1:6" ht="14.4" x14ac:dyDescent="0.3">
      <c r="A377" s="20" t="s">
        <v>1383</v>
      </c>
      <c r="B377" s="20">
        <v>3</v>
      </c>
      <c r="C377" s="20" t="s">
        <v>1388</v>
      </c>
      <c r="D377" s="23" t="s">
        <v>1389</v>
      </c>
      <c r="E377" s="167"/>
      <c r="F377" s="167"/>
    </row>
    <row r="378" spans="1:6" ht="14.4" x14ac:dyDescent="0.3">
      <c r="A378" s="20" t="s">
        <v>1383</v>
      </c>
      <c r="B378" s="20">
        <v>4</v>
      </c>
      <c r="C378" s="20" t="s">
        <v>1390</v>
      </c>
      <c r="D378" s="23" t="s">
        <v>1390</v>
      </c>
      <c r="E378" s="167"/>
      <c r="F378" s="167"/>
    </row>
    <row r="379" spans="1:6" ht="14.4" x14ac:dyDescent="0.3">
      <c r="A379" s="20" t="s">
        <v>1383</v>
      </c>
      <c r="B379" s="20">
        <v>5</v>
      </c>
      <c r="C379" s="20" t="s">
        <v>1391</v>
      </c>
      <c r="D379" s="23" t="s">
        <v>1392</v>
      </c>
      <c r="E379" s="167"/>
      <c r="F379" s="167"/>
    </row>
    <row r="380" spans="1:6" ht="14.4" x14ac:dyDescent="0.3">
      <c r="A380" s="20" t="s">
        <v>1383</v>
      </c>
      <c r="B380" s="20">
        <v>6</v>
      </c>
      <c r="C380" s="20" t="s">
        <v>1393</v>
      </c>
      <c r="D380" s="23" t="s">
        <v>1394</v>
      </c>
      <c r="E380" s="167"/>
      <c r="F380" s="167"/>
    </row>
    <row r="381" spans="1:6" ht="14.4" x14ac:dyDescent="0.3">
      <c r="A381" s="20" t="s">
        <v>1383</v>
      </c>
      <c r="B381" s="20">
        <v>7</v>
      </c>
      <c r="C381" s="20" t="s">
        <v>1395</v>
      </c>
      <c r="D381" s="23" t="s">
        <v>1396</v>
      </c>
      <c r="E381" s="167"/>
      <c r="F381" s="167"/>
    </row>
    <row r="382" spans="1:6" ht="14.4" x14ac:dyDescent="0.3">
      <c r="A382" s="20" t="s">
        <v>1383</v>
      </c>
      <c r="B382" s="20">
        <v>0</v>
      </c>
      <c r="C382" s="20" t="s">
        <v>1397</v>
      </c>
      <c r="D382" s="23" t="s">
        <v>1398</v>
      </c>
      <c r="E382" s="167"/>
      <c r="F382" s="167"/>
    </row>
    <row r="383" spans="1:6" ht="14.4" x14ac:dyDescent="0.3">
      <c r="A383" s="20" t="s">
        <v>1383</v>
      </c>
      <c r="B383" s="171" t="s">
        <v>699</v>
      </c>
      <c r="C383" s="20" t="s">
        <v>700</v>
      </c>
      <c r="D383" s="23" t="s">
        <v>701</v>
      </c>
      <c r="E383" s="167"/>
      <c r="F383" s="167"/>
    </row>
    <row r="384" spans="1:6" ht="14.4" x14ac:dyDescent="0.3">
      <c r="A384" s="20" t="s">
        <v>1399</v>
      </c>
      <c r="B384" s="20">
        <v>1</v>
      </c>
      <c r="C384" s="20" t="s">
        <v>1384</v>
      </c>
      <c r="D384" s="23" t="s">
        <v>1385</v>
      </c>
      <c r="E384" s="167"/>
      <c r="F384" s="167"/>
    </row>
    <row r="385" spans="1:6" ht="14.4" x14ac:dyDescent="0.3">
      <c r="A385" s="20" t="s">
        <v>1399</v>
      </c>
      <c r="B385" s="20">
        <v>2</v>
      </c>
      <c r="C385" s="20" t="s">
        <v>1386</v>
      </c>
      <c r="D385" s="23" t="s">
        <v>1387</v>
      </c>
      <c r="E385" s="167"/>
      <c r="F385" s="167"/>
    </row>
    <row r="386" spans="1:6" ht="14.4" x14ac:dyDescent="0.3">
      <c r="A386" s="20" t="s">
        <v>1399</v>
      </c>
      <c r="B386" s="20">
        <v>3</v>
      </c>
      <c r="C386" s="20" t="s">
        <v>1388</v>
      </c>
      <c r="D386" s="23" t="s">
        <v>1389</v>
      </c>
      <c r="E386" s="167"/>
      <c r="F386" s="167"/>
    </row>
    <row r="387" spans="1:6" ht="14.4" x14ac:dyDescent="0.3">
      <c r="A387" s="20" t="s">
        <v>1399</v>
      </c>
      <c r="B387" s="20">
        <v>4</v>
      </c>
      <c r="C387" s="20" t="s">
        <v>1390</v>
      </c>
      <c r="D387" s="23" t="s">
        <v>1390</v>
      </c>
      <c r="E387" s="167"/>
      <c r="F387" s="167"/>
    </row>
    <row r="388" spans="1:6" ht="14.4" x14ac:dyDescent="0.3">
      <c r="A388" s="20" t="s">
        <v>1399</v>
      </c>
      <c r="B388" s="20">
        <v>5</v>
      </c>
      <c r="C388" s="20" t="s">
        <v>1391</v>
      </c>
      <c r="D388" s="23" t="s">
        <v>1392</v>
      </c>
      <c r="E388" s="167"/>
      <c r="F388" s="167"/>
    </row>
    <row r="389" spans="1:6" ht="14.4" x14ac:dyDescent="0.3">
      <c r="A389" s="20" t="s">
        <v>1399</v>
      </c>
      <c r="B389" s="20">
        <v>6</v>
      </c>
      <c r="C389" s="20" t="s">
        <v>1393</v>
      </c>
      <c r="D389" s="23" t="s">
        <v>1394</v>
      </c>
      <c r="E389" s="167"/>
      <c r="F389" s="167"/>
    </row>
    <row r="390" spans="1:6" ht="14.4" x14ac:dyDescent="0.3">
      <c r="A390" s="20" t="s">
        <v>1399</v>
      </c>
      <c r="B390" s="20">
        <v>7</v>
      </c>
      <c r="C390" s="20" t="s">
        <v>1395</v>
      </c>
      <c r="D390" s="23" t="s">
        <v>1396</v>
      </c>
      <c r="E390" s="167"/>
      <c r="F390" s="167"/>
    </row>
    <row r="391" spans="1:6" ht="14.4" x14ac:dyDescent="0.3">
      <c r="A391" s="20" t="s">
        <v>1399</v>
      </c>
      <c r="B391" s="20">
        <v>0</v>
      </c>
      <c r="C391" s="20" t="s">
        <v>1397</v>
      </c>
      <c r="D391" s="23" t="s">
        <v>1398</v>
      </c>
      <c r="E391" s="167"/>
      <c r="F391" s="167"/>
    </row>
    <row r="392" spans="1:6" ht="14.4" x14ac:dyDescent="0.3">
      <c r="A392" s="20" t="s">
        <v>1399</v>
      </c>
      <c r="B392" s="171" t="s">
        <v>699</v>
      </c>
      <c r="C392" s="20" t="s">
        <v>700</v>
      </c>
      <c r="D392" s="23" t="s">
        <v>701</v>
      </c>
      <c r="E392" s="167"/>
      <c r="F392" s="167"/>
    </row>
    <row r="393" spans="1:6" ht="14.4" x14ac:dyDescent="0.3">
      <c r="A393" s="20" t="s">
        <v>1399</v>
      </c>
      <c r="B393" s="20">
        <v>8</v>
      </c>
      <c r="C393" s="20" t="s">
        <v>1400</v>
      </c>
      <c r="D393" s="23" t="s">
        <v>1401</v>
      </c>
      <c r="E393" s="167"/>
      <c r="F393" s="167"/>
    </row>
    <row r="394" spans="1:6" ht="14.4" x14ac:dyDescent="0.3">
      <c r="A394" s="20" t="s">
        <v>1402</v>
      </c>
      <c r="B394" s="20">
        <v>0</v>
      </c>
      <c r="C394" s="20" t="s">
        <v>1403</v>
      </c>
      <c r="D394" s="23" t="s">
        <v>1404</v>
      </c>
      <c r="E394" s="167"/>
      <c r="F394" s="167"/>
    </row>
    <row r="395" spans="1:6" ht="14.4" x14ac:dyDescent="0.3">
      <c r="A395" s="20" t="s">
        <v>1402</v>
      </c>
      <c r="B395" s="20">
        <v>1</v>
      </c>
      <c r="C395" s="20" t="s">
        <v>1405</v>
      </c>
      <c r="D395" s="23" t="s">
        <v>1406</v>
      </c>
      <c r="E395" s="167"/>
      <c r="F395" s="167"/>
    </row>
    <row r="396" spans="1:6" ht="14.4" x14ac:dyDescent="0.3">
      <c r="A396" s="20" t="s">
        <v>1402</v>
      </c>
      <c r="B396" s="20">
        <v>2</v>
      </c>
      <c r="C396" s="20" t="s">
        <v>1407</v>
      </c>
      <c r="D396" s="23" t="s">
        <v>1408</v>
      </c>
      <c r="E396" s="167"/>
      <c r="F396" s="167"/>
    </row>
    <row r="397" spans="1:6" ht="14.4" x14ac:dyDescent="0.3">
      <c r="A397" s="20" t="s">
        <v>1402</v>
      </c>
      <c r="B397" s="20">
        <v>3</v>
      </c>
      <c r="C397" s="20" t="s">
        <v>1409</v>
      </c>
      <c r="D397" s="23" t="s">
        <v>1410</v>
      </c>
      <c r="E397" s="167"/>
      <c r="F397" s="167"/>
    </row>
    <row r="398" spans="1:6" ht="14.4" x14ac:dyDescent="0.3">
      <c r="A398" s="20" t="s">
        <v>1402</v>
      </c>
      <c r="B398" s="20">
        <v>4</v>
      </c>
      <c r="C398" s="20" t="s">
        <v>1411</v>
      </c>
      <c r="D398" s="23" t="s">
        <v>1412</v>
      </c>
      <c r="E398" s="167"/>
      <c r="F398" s="167"/>
    </row>
    <row r="399" spans="1:6" ht="14.4" x14ac:dyDescent="0.3">
      <c r="A399" s="20" t="s">
        <v>1402</v>
      </c>
      <c r="B399" s="20">
        <v>5</v>
      </c>
      <c r="C399" s="20" t="s">
        <v>1413</v>
      </c>
      <c r="D399" s="23" t="s">
        <v>1414</v>
      </c>
      <c r="E399" s="167"/>
      <c r="F399" s="167"/>
    </row>
    <row r="400" spans="1:6" ht="14.4" x14ac:dyDescent="0.3">
      <c r="A400" s="20" t="s">
        <v>1402</v>
      </c>
      <c r="B400" s="20">
        <v>6</v>
      </c>
      <c r="C400" s="20" t="s">
        <v>1415</v>
      </c>
      <c r="D400" s="23" t="s">
        <v>1416</v>
      </c>
      <c r="E400" s="167"/>
      <c r="F400" s="167"/>
    </row>
    <row r="401" spans="1:6" ht="14.4" x14ac:dyDescent="0.3">
      <c r="A401" s="20" t="s">
        <v>1402</v>
      </c>
      <c r="B401" s="20">
        <v>7</v>
      </c>
      <c r="C401" s="20" t="s">
        <v>1417</v>
      </c>
      <c r="D401" s="23" t="s">
        <v>1418</v>
      </c>
      <c r="E401" s="167"/>
      <c r="F401" s="167"/>
    </row>
    <row r="402" spans="1:6" ht="14.4" x14ac:dyDescent="0.3">
      <c r="A402" s="20" t="s">
        <v>1402</v>
      </c>
      <c r="B402" s="171" t="s">
        <v>699</v>
      </c>
      <c r="C402" s="20" t="s">
        <v>1419</v>
      </c>
      <c r="D402" s="23" t="s">
        <v>1420</v>
      </c>
      <c r="E402" s="167"/>
      <c r="F402" s="167"/>
    </row>
    <row r="403" spans="1:6" ht="28.8" x14ac:dyDescent="0.3">
      <c r="A403" s="22" t="s">
        <v>1421</v>
      </c>
      <c r="B403" s="23">
        <v>1</v>
      </c>
      <c r="C403" s="20" t="s">
        <v>1422</v>
      </c>
      <c r="D403" s="23" t="s">
        <v>1423</v>
      </c>
      <c r="E403" s="167"/>
      <c r="F403" s="167"/>
    </row>
    <row r="404" spans="1:6" ht="14.4" x14ac:dyDescent="0.3">
      <c r="A404" s="22" t="s">
        <v>1421</v>
      </c>
      <c r="B404" s="23">
        <v>2</v>
      </c>
      <c r="C404" s="20" t="s">
        <v>1424</v>
      </c>
      <c r="D404" s="23" t="s">
        <v>1425</v>
      </c>
      <c r="E404" s="167"/>
      <c r="F404" s="167"/>
    </row>
    <row r="405" spans="1:6" ht="14.4" x14ac:dyDescent="0.3">
      <c r="A405" s="22" t="s">
        <v>1421</v>
      </c>
      <c r="B405" s="23">
        <v>3</v>
      </c>
      <c r="C405" s="20" t="s">
        <v>1426</v>
      </c>
      <c r="D405" s="23" t="s">
        <v>1427</v>
      </c>
      <c r="E405" s="167"/>
      <c r="F405" s="167"/>
    </row>
    <row r="406" spans="1:6" ht="28.8" x14ac:dyDescent="0.3">
      <c r="A406" s="22" t="s">
        <v>1421</v>
      </c>
      <c r="B406" s="23">
        <v>4</v>
      </c>
      <c r="C406" s="20" t="s">
        <v>1428</v>
      </c>
      <c r="D406" s="23" t="s">
        <v>1429</v>
      </c>
      <c r="E406" s="167"/>
      <c r="F406" s="167"/>
    </row>
    <row r="407" spans="1:6" ht="14.4" x14ac:dyDescent="0.3">
      <c r="A407" s="22" t="s">
        <v>1421</v>
      </c>
      <c r="B407" s="171" t="s">
        <v>699</v>
      </c>
      <c r="C407" s="20" t="s">
        <v>700</v>
      </c>
      <c r="D407" s="23" t="s">
        <v>701</v>
      </c>
      <c r="E407" s="167"/>
      <c r="F407" s="167"/>
    </row>
    <row r="408" spans="1:6" ht="14.4" x14ac:dyDescent="0.3">
      <c r="A408" s="22" t="s">
        <v>1421</v>
      </c>
      <c r="B408" s="171" t="s">
        <v>712</v>
      </c>
      <c r="C408" s="20" t="s">
        <v>1430</v>
      </c>
      <c r="D408" s="23" t="s">
        <v>1431</v>
      </c>
      <c r="E408" s="167"/>
      <c r="F408" s="167"/>
    </row>
    <row r="409" spans="1:6" ht="14.4" x14ac:dyDescent="0.3">
      <c r="A409" s="20" t="s">
        <v>1432</v>
      </c>
      <c r="B409" s="22">
        <v>1</v>
      </c>
      <c r="C409" s="20" t="s">
        <v>1433</v>
      </c>
      <c r="D409" s="23" t="s">
        <v>1434</v>
      </c>
      <c r="E409" s="167"/>
      <c r="F409" s="167"/>
    </row>
    <row r="410" spans="1:6" ht="14.4" x14ac:dyDescent="0.3">
      <c r="A410" s="20" t="s">
        <v>1432</v>
      </c>
      <c r="B410" s="22">
        <v>2</v>
      </c>
      <c r="C410" s="20" t="s">
        <v>1435</v>
      </c>
      <c r="D410" s="23" t="s">
        <v>1436</v>
      </c>
      <c r="E410" s="167"/>
      <c r="F410" s="167"/>
    </row>
    <row r="411" spans="1:6" ht="14.4" x14ac:dyDescent="0.3">
      <c r="A411" s="20" t="s">
        <v>1432</v>
      </c>
      <c r="B411" s="22">
        <v>3</v>
      </c>
      <c r="C411" s="20" t="s">
        <v>1437</v>
      </c>
      <c r="D411" s="23" t="s">
        <v>1438</v>
      </c>
      <c r="E411" s="167"/>
      <c r="F411" s="167"/>
    </row>
    <row r="412" spans="1:6" ht="14.4" x14ac:dyDescent="0.3">
      <c r="A412" s="20" t="s">
        <v>1432</v>
      </c>
      <c r="B412" s="20">
        <v>4</v>
      </c>
      <c r="C412" s="20" t="s">
        <v>1439</v>
      </c>
      <c r="D412" s="23" t="s">
        <v>1440</v>
      </c>
      <c r="E412" s="167"/>
      <c r="F412" s="167"/>
    </row>
    <row r="413" spans="1:6" ht="14.4" x14ac:dyDescent="0.3">
      <c r="A413" s="20" t="s">
        <v>1432</v>
      </c>
      <c r="B413" s="20">
        <v>5</v>
      </c>
      <c r="C413" s="20" t="s">
        <v>1441</v>
      </c>
      <c r="D413" s="23" t="s">
        <v>1442</v>
      </c>
      <c r="E413" s="167"/>
      <c r="F413" s="167"/>
    </row>
    <row r="414" spans="1:6" ht="14.4" x14ac:dyDescent="0.3">
      <c r="A414" s="20" t="s">
        <v>1432</v>
      </c>
      <c r="B414" s="20">
        <v>98</v>
      </c>
      <c r="C414" s="20" t="s">
        <v>1443</v>
      </c>
      <c r="D414" s="23" t="s">
        <v>714</v>
      </c>
      <c r="E414" s="167"/>
      <c r="F414" s="167"/>
    </row>
    <row r="415" spans="1:6" ht="14.4" x14ac:dyDescent="0.3">
      <c r="A415" s="20" t="s">
        <v>1432</v>
      </c>
      <c r="B415" s="20">
        <v>96</v>
      </c>
      <c r="C415" s="20" t="s">
        <v>700</v>
      </c>
      <c r="D415" s="23" t="s">
        <v>701</v>
      </c>
      <c r="E415" s="167"/>
      <c r="F415" s="167"/>
    </row>
    <row r="416" spans="1:6" ht="14.4" x14ac:dyDescent="0.3">
      <c r="A416" s="20" t="s">
        <v>1444</v>
      </c>
      <c r="B416" s="20">
        <v>1</v>
      </c>
      <c r="C416" s="20" t="s">
        <v>1445</v>
      </c>
      <c r="D416" s="23" t="s">
        <v>1446</v>
      </c>
      <c r="E416" s="167"/>
      <c r="F416" s="167"/>
    </row>
    <row r="417" spans="1:6" ht="14.4" x14ac:dyDescent="0.3">
      <c r="A417" s="20" t="s">
        <v>1444</v>
      </c>
      <c r="B417" s="20">
        <v>2</v>
      </c>
      <c r="C417" s="20" t="s">
        <v>1447</v>
      </c>
      <c r="D417" s="23" t="s">
        <v>1448</v>
      </c>
      <c r="E417" s="167"/>
      <c r="F417" s="167"/>
    </row>
    <row r="418" spans="1:6" ht="14.4" x14ac:dyDescent="0.3">
      <c r="A418" s="20" t="s">
        <v>1444</v>
      </c>
      <c r="B418" s="20">
        <v>0</v>
      </c>
      <c r="C418" s="20" t="s">
        <v>1403</v>
      </c>
      <c r="D418" s="23" t="s">
        <v>1404</v>
      </c>
      <c r="E418" s="167"/>
      <c r="F418" s="167"/>
    </row>
    <row r="419" spans="1:6" ht="14.4" x14ac:dyDescent="0.3">
      <c r="A419" s="20" t="s">
        <v>1444</v>
      </c>
      <c r="B419" s="20">
        <v>98</v>
      </c>
      <c r="C419" s="20" t="s">
        <v>1443</v>
      </c>
      <c r="D419" s="23" t="s">
        <v>714</v>
      </c>
      <c r="E419" s="167"/>
      <c r="F419" s="167"/>
    </row>
    <row r="420" spans="1:6" ht="14.4" x14ac:dyDescent="0.3">
      <c r="A420" s="20" t="s">
        <v>1449</v>
      </c>
      <c r="B420" s="22">
        <v>1</v>
      </c>
      <c r="C420" s="20" t="s">
        <v>1450</v>
      </c>
      <c r="D420" s="23" t="s">
        <v>1451</v>
      </c>
      <c r="E420" s="167"/>
      <c r="F420" s="167"/>
    </row>
    <row r="421" spans="1:6" ht="14.4" x14ac:dyDescent="0.3">
      <c r="A421" s="20" t="s">
        <v>1449</v>
      </c>
      <c r="B421" s="22">
        <v>2</v>
      </c>
      <c r="C421" s="20" t="s">
        <v>1452</v>
      </c>
      <c r="D421" s="23" t="s">
        <v>1453</v>
      </c>
      <c r="E421" s="167"/>
      <c r="F421" s="167"/>
    </row>
    <row r="422" spans="1:6" ht="14.4" x14ac:dyDescent="0.3">
      <c r="A422" s="20" t="s">
        <v>1449</v>
      </c>
      <c r="B422" s="20">
        <v>96</v>
      </c>
      <c r="C422" s="20" t="s">
        <v>700</v>
      </c>
      <c r="D422" s="23" t="s">
        <v>701</v>
      </c>
      <c r="E422" s="167"/>
      <c r="F422" s="167"/>
    </row>
    <row r="423" spans="1:6" ht="14.4" x14ac:dyDescent="0.3">
      <c r="A423" s="20" t="s">
        <v>1454</v>
      </c>
      <c r="B423" s="20">
        <v>1</v>
      </c>
      <c r="C423" s="20" t="s">
        <v>1455</v>
      </c>
      <c r="D423" s="23" t="s">
        <v>1456</v>
      </c>
      <c r="E423" s="167"/>
      <c r="F423" s="167"/>
    </row>
    <row r="424" spans="1:6" ht="14.4" x14ac:dyDescent="0.3">
      <c r="A424" s="20" t="s">
        <v>1454</v>
      </c>
      <c r="B424" s="20">
        <v>2</v>
      </c>
      <c r="C424" s="20" t="s">
        <v>1457</v>
      </c>
      <c r="D424" s="23" t="s">
        <v>1458</v>
      </c>
      <c r="E424" s="167"/>
      <c r="F424" s="167"/>
    </row>
    <row r="425" spans="1:6" ht="14.4" x14ac:dyDescent="0.3">
      <c r="A425" s="20" t="s">
        <v>1454</v>
      </c>
      <c r="B425" s="20">
        <v>3</v>
      </c>
      <c r="C425" s="20" t="s">
        <v>1459</v>
      </c>
      <c r="D425" s="23" t="s">
        <v>1460</v>
      </c>
      <c r="E425" s="167"/>
      <c r="F425" s="167"/>
    </row>
    <row r="426" spans="1:6" ht="14.4" x14ac:dyDescent="0.3">
      <c r="A426" s="20" t="s">
        <v>1454</v>
      </c>
      <c r="B426" s="20">
        <v>4</v>
      </c>
      <c r="C426" s="20" t="s">
        <v>1461</v>
      </c>
      <c r="D426" s="23" t="s">
        <v>1462</v>
      </c>
      <c r="E426" s="167"/>
      <c r="F426" s="167"/>
    </row>
    <row r="427" spans="1:6" ht="14.4" x14ac:dyDescent="0.3">
      <c r="A427" s="20" t="s">
        <v>1454</v>
      </c>
      <c r="B427" s="20">
        <v>5</v>
      </c>
      <c r="C427" s="20" t="s">
        <v>1463</v>
      </c>
      <c r="D427" s="23" t="s">
        <v>1464</v>
      </c>
      <c r="E427" s="167"/>
      <c r="F427" s="167"/>
    </row>
    <row r="428" spans="1:6" ht="14.4" x14ac:dyDescent="0.3">
      <c r="A428" s="20" t="s">
        <v>1454</v>
      </c>
      <c r="B428" s="20">
        <v>98</v>
      </c>
      <c r="C428" s="20" t="s">
        <v>1443</v>
      </c>
      <c r="D428" s="23" t="s">
        <v>714</v>
      </c>
      <c r="E428" s="167"/>
      <c r="F428" s="167"/>
    </row>
    <row r="429" spans="1:6" ht="14.4" x14ac:dyDescent="0.3">
      <c r="A429" s="20" t="s">
        <v>1454</v>
      </c>
      <c r="B429" s="171" t="s">
        <v>699</v>
      </c>
      <c r="C429" s="22" t="s">
        <v>700</v>
      </c>
      <c r="D429" s="22" t="s">
        <v>701</v>
      </c>
      <c r="E429" s="167"/>
      <c r="F429" s="167"/>
    </row>
    <row r="430" spans="1:6" ht="14.4" x14ac:dyDescent="0.3">
      <c r="A430" s="20" t="s">
        <v>1465</v>
      </c>
      <c r="B430" s="20">
        <v>1</v>
      </c>
      <c r="C430" s="20" t="s">
        <v>1466</v>
      </c>
      <c r="D430" s="23" t="s">
        <v>1467</v>
      </c>
      <c r="E430" s="167"/>
      <c r="F430" s="167"/>
    </row>
    <row r="431" spans="1:6" ht="14.4" x14ac:dyDescent="0.3">
      <c r="A431" s="20" t="s">
        <v>1465</v>
      </c>
      <c r="B431" s="20">
        <v>2</v>
      </c>
      <c r="C431" s="20" t="s">
        <v>1468</v>
      </c>
      <c r="D431" s="23" t="s">
        <v>1469</v>
      </c>
      <c r="E431" s="167"/>
      <c r="F431" s="167"/>
    </row>
    <row r="432" spans="1:6" ht="14.4" x14ac:dyDescent="0.3">
      <c r="A432" s="20" t="s">
        <v>1465</v>
      </c>
      <c r="B432" s="20">
        <v>3</v>
      </c>
      <c r="C432" s="20" t="s">
        <v>1470</v>
      </c>
      <c r="D432" s="23" t="s">
        <v>1471</v>
      </c>
      <c r="E432" s="167"/>
      <c r="F432" s="167"/>
    </row>
    <row r="433" spans="1:6" ht="14.4" x14ac:dyDescent="0.3">
      <c r="A433" s="20" t="s">
        <v>1465</v>
      </c>
      <c r="B433" s="20">
        <v>4</v>
      </c>
      <c r="C433" s="20" t="s">
        <v>1472</v>
      </c>
      <c r="D433" s="23" t="s">
        <v>1473</v>
      </c>
      <c r="E433" s="167"/>
      <c r="F433" s="167"/>
    </row>
    <row r="434" spans="1:6" ht="14.4" x14ac:dyDescent="0.3">
      <c r="A434" s="20" t="s">
        <v>1465</v>
      </c>
      <c r="B434" s="20">
        <v>5</v>
      </c>
      <c r="C434" s="20" t="s">
        <v>1474</v>
      </c>
      <c r="D434" s="23" t="s">
        <v>1475</v>
      </c>
      <c r="E434" s="167"/>
      <c r="F434" s="167"/>
    </row>
    <row r="435" spans="1:6" ht="14.4" x14ac:dyDescent="0.3">
      <c r="A435" s="20" t="s">
        <v>1465</v>
      </c>
      <c r="B435" s="171" t="s">
        <v>699</v>
      </c>
      <c r="C435" s="20" t="s">
        <v>700</v>
      </c>
      <c r="D435" s="23" t="s">
        <v>701</v>
      </c>
      <c r="E435" s="167"/>
      <c r="F435" s="167"/>
    </row>
    <row r="436" spans="1:6" ht="14.4" x14ac:dyDescent="0.3">
      <c r="A436" s="20" t="s">
        <v>1465</v>
      </c>
      <c r="B436" s="171" t="s">
        <v>712</v>
      </c>
      <c r="C436" s="20" t="s">
        <v>726</v>
      </c>
      <c r="D436" s="23" t="s">
        <v>714</v>
      </c>
      <c r="E436" s="167"/>
      <c r="F436" s="167"/>
    </row>
    <row r="437" spans="1:6" ht="14.4" x14ac:dyDescent="0.3">
      <c r="A437" s="22" t="s">
        <v>1476</v>
      </c>
      <c r="B437" s="20">
        <v>1</v>
      </c>
      <c r="C437" s="20" t="s">
        <v>1477</v>
      </c>
      <c r="D437" s="23" t="s">
        <v>1478</v>
      </c>
      <c r="E437" s="167"/>
      <c r="F437" s="167"/>
    </row>
    <row r="438" spans="1:6" ht="14.4" x14ac:dyDescent="0.3">
      <c r="A438" s="22" t="s">
        <v>1476</v>
      </c>
      <c r="B438" s="20">
        <v>2</v>
      </c>
      <c r="C438" s="20" t="s">
        <v>1479</v>
      </c>
      <c r="D438" s="23" t="s">
        <v>1480</v>
      </c>
      <c r="E438" s="167"/>
      <c r="F438" s="167"/>
    </row>
    <row r="439" spans="1:6" ht="14.4" x14ac:dyDescent="0.3">
      <c r="A439" s="22" t="s">
        <v>1476</v>
      </c>
      <c r="B439" s="20">
        <v>3</v>
      </c>
      <c r="C439" s="20" t="s">
        <v>1481</v>
      </c>
      <c r="D439" s="23" t="s">
        <v>1482</v>
      </c>
      <c r="E439" s="167"/>
      <c r="F439" s="167"/>
    </row>
    <row r="440" spans="1:6" ht="14.4" x14ac:dyDescent="0.3">
      <c r="A440" s="20" t="s">
        <v>1483</v>
      </c>
      <c r="B440" s="20">
        <v>1</v>
      </c>
      <c r="C440" s="20" t="s">
        <v>1477</v>
      </c>
      <c r="D440" s="23" t="s">
        <v>1478</v>
      </c>
      <c r="E440" s="167"/>
      <c r="F440" s="167"/>
    </row>
    <row r="441" spans="1:6" ht="14.4" x14ac:dyDescent="0.3">
      <c r="A441" s="20" t="s">
        <v>1483</v>
      </c>
      <c r="B441" s="20">
        <v>2</v>
      </c>
      <c r="C441" s="20" t="s">
        <v>1403</v>
      </c>
      <c r="D441" s="23" t="s">
        <v>1404</v>
      </c>
      <c r="E441" s="167"/>
      <c r="F441" s="167"/>
    </row>
    <row r="442" spans="1:6" ht="14.4" x14ac:dyDescent="0.3">
      <c r="A442" s="20" t="s">
        <v>1483</v>
      </c>
      <c r="B442" s="20">
        <v>3</v>
      </c>
      <c r="C442" s="20" t="s">
        <v>1484</v>
      </c>
      <c r="D442" s="23" t="s">
        <v>1485</v>
      </c>
      <c r="E442" s="167"/>
      <c r="F442" s="167"/>
    </row>
    <row r="443" spans="1:6" ht="14.4" x14ac:dyDescent="0.3">
      <c r="A443" s="20" t="s">
        <v>1483</v>
      </c>
      <c r="B443" s="20">
        <v>8</v>
      </c>
      <c r="C443" s="20" t="s">
        <v>713</v>
      </c>
      <c r="D443" s="23" t="s">
        <v>714</v>
      </c>
      <c r="E443" s="167"/>
      <c r="F443" s="167"/>
    </row>
    <row r="444" spans="1:6" ht="14.4" x14ac:dyDescent="0.3">
      <c r="A444" s="20" t="s">
        <v>1486</v>
      </c>
      <c r="B444" s="20">
        <v>1</v>
      </c>
      <c r="C444" s="20" t="s">
        <v>1487</v>
      </c>
      <c r="D444" s="23" t="s">
        <v>1488</v>
      </c>
      <c r="E444" s="167"/>
      <c r="F444" s="167"/>
    </row>
    <row r="445" spans="1:6" ht="14.4" x14ac:dyDescent="0.3">
      <c r="A445" s="20" t="s">
        <v>1486</v>
      </c>
      <c r="B445" s="20">
        <v>2</v>
      </c>
      <c r="C445" s="20" t="s">
        <v>1489</v>
      </c>
      <c r="D445" s="23" t="s">
        <v>1490</v>
      </c>
      <c r="E445" s="167"/>
      <c r="F445" s="167"/>
    </row>
    <row r="446" spans="1:6" ht="14.4" x14ac:dyDescent="0.3">
      <c r="A446" s="20" t="s">
        <v>1491</v>
      </c>
      <c r="B446" s="20">
        <v>1</v>
      </c>
      <c r="C446" s="20" t="s">
        <v>1492</v>
      </c>
      <c r="D446" s="23" t="s">
        <v>1493</v>
      </c>
      <c r="E446" s="167"/>
      <c r="F446" s="167"/>
    </row>
    <row r="447" spans="1:6" ht="14.4" x14ac:dyDescent="0.3">
      <c r="A447" s="20" t="s">
        <v>1491</v>
      </c>
      <c r="B447" s="20">
        <v>2</v>
      </c>
      <c r="C447" s="20" t="s">
        <v>1494</v>
      </c>
      <c r="D447" s="23" t="s">
        <v>1495</v>
      </c>
      <c r="E447" s="167"/>
      <c r="F447" s="167"/>
    </row>
    <row r="448" spans="1:6" ht="14.4" x14ac:dyDescent="0.3">
      <c r="A448" s="20" t="s">
        <v>1491</v>
      </c>
      <c r="B448" s="20">
        <v>3</v>
      </c>
      <c r="C448" s="20" t="s">
        <v>1496</v>
      </c>
      <c r="D448" s="23" t="s">
        <v>1497</v>
      </c>
      <c r="E448" s="167"/>
      <c r="F448" s="167"/>
    </row>
    <row r="449" spans="1:6" ht="14.4" x14ac:dyDescent="0.3">
      <c r="A449" s="20" t="s">
        <v>1491</v>
      </c>
      <c r="B449" s="20">
        <v>4</v>
      </c>
      <c r="C449" s="20" t="s">
        <v>1498</v>
      </c>
      <c r="D449" s="23" t="s">
        <v>1499</v>
      </c>
      <c r="E449" s="167"/>
      <c r="F449" s="167"/>
    </row>
    <row r="450" spans="1:6" ht="14.4" x14ac:dyDescent="0.3">
      <c r="A450" s="20" t="s">
        <v>1491</v>
      </c>
      <c r="B450" s="171" t="s">
        <v>699</v>
      </c>
      <c r="C450" s="22" t="s">
        <v>700</v>
      </c>
      <c r="D450" s="22" t="s">
        <v>701</v>
      </c>
      <c r="E450" s="167"/>
      <c r="F450" s="167"/>
    </row>
    <row r="451" spans="1:6" ht="14.4" x14ac:dyDescent="0.3">
      <c r="A451" s="20" t="s">
        <v>1500</v>
      </c>
      <c r="B451" s="20">
        <v>1</v>
      </c>
      <c r="C451" s="20" t="s">
        <v>1501</v>
      </c>
      <c r="D451" s="23" t="s">
        <v>1502</v>
      </c>
      <c r="E451" s="167"/>
      <c r="F451" s="167"/>
    </row>
    <row r="452" spans="1:6" ht="14.4" x14ac:dyDescent="0.3">
      <c r="A452" s="20" t="s">
        <v>1500</v>
      </c>
      <c r="B452" s="20">
        <v>0</v>
      </c>
      <c r="C452" s="20" t="s">
        <v>1503</v>
      </c>
      <c r="D452" s="23" t="s">
        <v>1504</v>
      </c>
      <c r="E452" s="167"/>
      <c r="F452" s="167"/>
    </row>
    <row r="453" spans="1:6" ht="14.4" x14ac:dyDescent="0.3">
      <c r="A453" s="20" t="s">
        <v>1505</v>
      </c>
      <c r="B453" s="20">
        <v>1</v>
      </c>
      <c r="C453" s="20" t="s">
        <v>1506</v>
      </c>
      <c r="D453" s="23" t="s">
        <v>1507</v>
      </c>
      <c r="E453" s="167"/>
      <c r="F453" s="167"/>
    </row>
    <row r="454" spans="1:6" ht="14.4" x14ac:dyDescent="0.3">
      <c r="A454" s="20" t="s">
        <v>1505</v>
      </c>
      <c r="B454" s="20">
        <v>2</v>
      </c>
      <c r="C454" s="20" t="s">
        <v>1508</v>
      </c>
      <c r="D454" s="23" t="s">
        <v>1509</v>
      </c>
      <c r="E454" s="167"/>
      <c r="F454" s="167"/>
    </row>
    <row r="455" spans="1:6" ht="14.4" x14ac:dyDescent="0.3">
      <c r="A455" s="20" t="s">
        <v>1505</v>
      </c>
      <c r="B455" s="20">
        <v>3</v>
      </c>
      <c r="C455" s="20" t="s">
        <v>1510</v>
      </c>
      <c r="D455" s="23" t="s">
        <v>1511</v>
      </c>
      <c r="E455" s="167"/>
      <c r="F455" s="167"/>
    </row>
    <row r="456" spans="1:6" ht="14.4" x14ac:dyDescent="0.3">
      <c r="A456" s="20" t="s">
        <v>1505</v>
      </c>
      <c r="B456" s="20">
        <v>0</v>
      </c>
      <c r="C456" s="20" t="s">
        <v>1512</v>
      </c>
      <c r="D456" s="23" t="s">
        <v>1513</v>
      </c>
      <c r="E456" s="167"/>
      <c r="F456" s="167"/>
    </row>
    <row r="457" spans="1:6" ht="14.4" x14ac:dyDescent="0.3">
      <c r="A457" s="20" t="s">
        <v>1505</v>
      </c>
      <c r="B457" s="171" t="s">
        <v>699</v>
      </c>
      <c r="C457" s="20" t="s">
        <v>700</v>
      </c>
      <c r="D457" s="23" t="s">
        <v>701</v>
      </c>
      <c r="E457" s="167"/>
      <c r="F457" s="167"/>
    </row>
    <row r="458" spans="1:6" ht="14.4" x14ac:dyDescent="0.3">
      <c r="A458" s="20" t="s">
        <v>1505</v>
      </c>
      <c r="B458" s="171" t="s">
        <v>712</v>
      </c>
      <c r="C458" s="20" t="s">
        <v>726</v>
      </c>
      <c r="D458" s="23" t="s">
        <v>714</v>
      </c>
      <c r="E458" s="167"/>
      <c r="F458" s="167"/>
    </row>
    <row r="459" spans="1:6" ht="14.4" x14ac:dyDescent="0.3">
      <c r="A459" s="20" t="s">
        <v>1514</v>
      </c>
      <c r="B459" s="176" t="s">
        <v>1515</v>
      </c>
      <c r="C459" s="20" t="s">
        <v>1516</v>
      </c>
      <c r="D459" s="23" t="s">
        <v>1517</v>
      </c>
      <c r="E459" s="167"/>
      <c r="F459" s="167"/>
    </row>
    <row r="460" spans="1:6" ht="14.4" x14ac:dyDescent="0.3">
      <c r="A460" s="20" t="s">
        <v>1514</v>
      </c>
      <c r="B460" s="176" t="s">
        <v>1518</v>
      </c>
      <c r="C460" s="51" t="s">
        <v>1519</v>
      </c>
      <c r="D460" s="23" t="s">
        <v>1520</v>
      </c>
      <c r="E460" s="167"/>
      <c r="F460" s="167"/>
    </row>
    <row r="461" spans="1:6" ht="14.4" x14ac:dyDescent="0.3">
      <c r="A461" s="20" t="s">
        <v>1514</v>
      </c>
      <c r="B461" s="176" t="s">
        <v>1521</v>
      </c>
      <c r="C461" s="20" t="s">
        <v>1522</v>
      </c>
      <c r="D461" s="23" t="s">
        <v>1523</v>
      </c>
      <c r="E461" s="167"/>
      <c r="F461" s="167"/>
    </row>
    <row r="462" spans="1:6" ht="14.4" x14ac:dyDescent="0.3">
      <c r="A462" s="20" t="s">
        <v>1514</v>
      </c>
      <c r="B462" s="176" t="s">
        <v>1524</v>
      </c>
      <c r="C462" s="20" t="s">
        <v>1525</v>
      </c>
      <c r="D462" s="177" t="s">
        <v>1526</v>
      </c>
      <c r="E462" s="167"/>
      <c r="F462" s="167"/>
    </row>
    <row r="463" spans="1:6" ht="14.4" x14ac:dyDescent="0.3">
      <c r="A463" s="20" t="s">
        <v>1514</v>
      </c>
      <c r="B463" s="176" t="s">
        <v>1527</v>
      </c>
      <c r="C463" s="20" t="s">
        <v>1528</v>
      </c>
      <c r="D463" s="23" t="s">
        <v>1529</v>
      </c>
      <c r="E463" s="167"/>
      <c r="F463" s="167"/>
    </row>
    <row r="464" spans="1:6" ht="14.4" x14ac:dyDescent="0.3">
      <c r="A464" s="20" t="s">
        <v>1514</v>
      </c>
      <c r="B464" s="176" t="s">
        <v>1530</v>
      </c>
      <c r="C464" s="20" t="s">
        <v>1531</v>
      </c>
      <c r="D464" s="177" t="s">
        <v>1532</v>
      </c>
      <c r="E464" s="167"/>
      <c r="F464" s="167"/>
    </row>
    <row r="465" spans="1:6" ht="14.4" x14ac:dyDescent="0.3">
      <c r="A465" s="20" t="s">
        <v>1514</v>
      </c>
      <c r="B465" s="176" t="s">
        <v>1533</v>
      </c>
      <c r="C465" s="20" t="s">
        <v>1534</v>
      </c>
      <c r="D465" s="177" t="s">
        <v>1535</v>
      </c>
      <c r="E465" s="167"/>
      <c r="F465" s="167"/>
    </row>
    <row r="466" spans="1:6" ht="14.4" x14ac:dyDescent="0.3">
      <c r="A466" s="20" t="s">
        <v>1514</v>
      </c>
      <c r="B466" s="176" t="s">
        <v>1536</v>
      </c>
      <c r="C466" s="20" t="s">
        <v>1537</v>
      </c>
      <c r="D466" s="23" t="s">
        <v>1538</v>
      </c>
      <c r="E466" s="167"/>
      <c r="F466" s="167"/>
    </row>
    <row r="467" spans="1:6" ht="14.4" x14ac:dyDescent="0.3">
      <c r="A467" s="20" t="s">
        <v>1514</v>
      </c>
      <c r="B467" s="176" t="s">
        <v>1539</v>
      </c>
      <c r="C467" s="20" t="s">
        <v>1540</v>
      </c>
      <c r="D467" s="23" t="s">
        <v>1541</v>
      </c>
      <c r="E467" s="167"/>
      <c r="F467" s="167"/>
    </row>
    <row r="468" spans="1:6" ht="14.4" x14ac:dyDescent="0.3">
      <c r="A468" s="20" t="s">
        <v>1514</v>
      </c>
      <c r="B468" s="176" t="s">
        <v>1542</v>
      </c>
      <c r="C468" s="20" t="s">
        <v>1543</v>
      </c>
      <c r="D468" s="23" t="s">
        <v>1544</v>
      </c>
      <c r="E468" s="167"/>
      <c r="F468" s="167"/>
    </row>
    <row r="469" spans="1:6" ht="14.4" x14ac:dyDescent="0.3">
      <c r="A469" s="20" t="s">
        <v>1514</v>
      </c>
      <c r="B469" s="176" t="s">
        <v>1545</v>
      </c>
      <c r="C469" s="51" t="s">
        <v>1546</v>
      </c>
      <c r="D469" s="23" t="s">
        <v>1547</v>
      </c>
      <c r="E469" s="167"/>
      <c r="F469" s="167"/>
    </row>
    <row r="470" spans="1:6" ht="14.4" x14ac:dyDescent="0.3">
      <c r="A470" s="20" t="s">
        <v>1514</v>
      </c>
      <c r="B470" s="176">
        <v>96</v>
      </c>
      <c r="C470" s="20" t="s">
        <v>700</v>
      </c>
      <c r="D470" s="23" t="s">
        <v>701</v>
      </c>
      <c r="E470" s="167"/>
      <c r="F470" s="167"/>
    </row>
    <row r="471" spans="1:6" ht="14.4" x14ac:dyDescent="0.3">
      <c r="A471" s="20" t="s">
        <v>1514</v>
      </c>
      <c r="B471" s="176">
        <v>98</v>
      </c>
      <c r="C471" s="20" t="s">
        <v>713</v>
      </c>
      <c r="D471" s="23" t="s">
        <v>1548</v>
      </c>
      <c r="E471" s="167"/>
      <c r="F471" s="167"/>
    </row>
    <row r="472" spans="1:6" ht="14.4" x14ac:dyDescent="0.3">
      <c r="A472" s="20" t="s">
        <v>1549</v>
      </c>
      <c r="B472" s="176" t="s">
        <v>1515</v>
      </c>
      <c r="C472" s="20" t="s">
        <v>1550</v>
      </c>
      <c r="D472" s="23" t="s">
        <v>1517</v>
      </c>
      <c r="E472" s="167"/>
      <c r="F472" s="167"/>
    </row>
    <row r="473" spans="1:6" ht="14.4" x14ac:dyDescent="0.3">
      <c r="A473" s="20" t="s">
        <v>1549</v>
      </c>
      <c r="B473" s="176" t="s">
        <v>1518</v>
      </c>
      <c r="C473" s="51" t="s">
        <v>1519</v>
      </c>
      <c r="D473" s="23" t="s">
        <v>1520</v>
      </c>
      <c r="E473" s="167"/>
      <c r="F473" s="167"/>
    </row>
    <row r="474" spans="1:6" ht="14.4" x14ac:dyDescent="0.3">
      <c r="A474" s="20" t="s">
        <v>1549</v>
      </c>
      <c r="B474" s="176" t="s">
        <v>1521</v>
      </c>
      <c r="C474" s="20" t="s">
        <v>1522</v>
      </c>
      <c r="D474" s="23" t="s">
        <v>1551</v>
      </c>
      <c r="E474" s="167"/>
      <c r="F474" s="167"/>
    </row>
    <row r="475" spans="1:6" ht="14.4" x14ac:dyDescent="0.3">
      <c r="A475" s="20" t="s">
        <v>1549</v>
      </c>
      <c r="B475" s="176" t="s">
        <v>1524</v>
      </c>
      <c r="C475" s="20" t="s">
        <v>1525</v>
      </c>
      <c r="D475" s="177" t="s">
        <v>1526</v>
      </c>
      <c r="E475" s="167"/>
      <c r="F475" s="167"/>
    </row>
    <row r="476" spans="1:6" ht="14.4" x14ac:dyDescent="0.3">
      <c r="A476" s="20" t="s">
        <v>1549</v>
      </c>
      <c r="B476" s="176" t="s">
        <v>1527</v>
      </c>
      <c r="C476" s="20" t="s">
        <v>1528</v>
      </c>
      <c r="D476" s="23" t="s">
        <v>1529</v>
      </c>
      <c r="E476" s="167"/>
      <c r="F476" s="167"/>
    </row>
    <row r="477" spans="1:6" ht="14.4" x14ac:dyDescent="0.3">
      <c r="A477" s="20" t="s">
        <v>1549</v>
      </c>
      <c r="B477" s="176" t="s">
        <v>1530</v>
      </c>
      <c r="C477" s="20" t="s">
        <v>1531</v>
      </c>
      <c r="D477" s="177" t="s">
        <v>1532</v>
      </c>
      <c r="E477" s="167"/>
      <c r="F477" s="167"/>
    </row>
    <row r="478" spans="1:6" ht="14.4" x14ac:dyDescent="0.3">
      <c r="A478" s="20" t="s">
        <v>1549</v>
      </c>
      <c r="B478" s="176" t="s">
        <v>1533</v>
      </c>
      <c r="C478" s="20" t="s">
        <v>1552</v>
      </c>
      <c r="D478" s="23" t="s">
        <v>1535</v>
      </c>
      <c r="E478" s="167"/>
      <c r="F478" s="167"/>
    </row>
    <row r="479" spans="1:6" ht="14.4" x14ac:dyDescent="0.3">
      <c r="A479" s="20" t="s">
        <v>1549</v>
      </c>
      <c r="B479" s="176" t="s">
        <v>1536</v>
      </c>
      <c r="C479" s="20" t="s">
        <v>1537</v>
      </c>
      <c r="D479" s="23" t="s">
        <v>1538</v>
      </c>
      <c r="E479" s="167"/>
      <c r="F479" s="167"/>
    </row>
    <row r="480" spans="1:6" ht="14.4" x14ac:dyDescent="0.3">
      <c r="A480" s="20" t="s">
        <v>1549</v>
      </c>
      <c r="B480" s="176" t="s">
        <v>1539</v>
      </c>
      <c r="C480" s="20" t="s">
        <v>1553</v>
      </c>
      <c r="D480" s="23" t="s">
        <v>1541</v>
      </c>
      <c r="E480" s="167"/>
      <c r="F480" s="167"/>
    </row>
    <row r="481" spans="1:6" ht="14.4" x14ac:dyDescent="0.3">
      <c r="A481" s="20" t="s">
        <v>1549</v>
      </c>
      <c r="B481" s="176" t="s">
        <v>1542</v>
      </c>
      <c r="C481" s="20" t="s">
        <v>1543</v>
      </c>
      <c r="D481" s="23" t="s">
        <v>1544</v>
      </c>
      <c r="E481" s="167"/>
      <c r="F481" s="167"/>
    </row>
    <row r="482" spans="1:6" ht="14.4" x14ac:dyDescent="0.3">
      <c r="A482" s="20" t="s">
        <v>1549</v>
      </c>
      <c r="B482" s="176" t="s">
        <v>1545</v>
      </c>
      <c r="C482" s="51" t="s">
        <v>1546</v>
      </c>
      <c r="D482" s="23" t="s">
        <v>1554</v>
      </c>
      <c r="E482" s="167"/>
      <c r="F482" s="167"/>
    </row>
    <row r="483" spans="1:6" ht="14.4" x14ac:dyDescent="0.3">
      <c r="A483" s="20" t="s">
        <v>1549</v>
      </c>
      <c r="B483" s="176" t="s">
        <v>699</v>
      </c>
      <c r="C483" s="20" t="s">
        <v>700</v>
      </c>
      <c r="D483" s="23" t="s">
        <v>701</v>
      </c>
      <c r="E483" s="167"/>
      <c r="F483" s="167"/>
    </row>
    <row r="484" spans="1:6" ht="14.4" x14ac:dyDescent="0.3">
      <c r="A484" s="20" t="s">
        <v>1549</v>
      </c>
      <c r="B484" s="176">
        <v>0</v>
      </c>
      <c r="C484" s="20" t="s">
        <v>1555</v>
      </c>
      <c r="D484" s="23" t="s">
        <v>1556</v>
      </c>
      <c r="E484" s="167"/>
      <c r="F484" s="167"/>
    </row>
    <row r="485" spans="1:6" ht="14.4" x14ac:dyDescent="0.3">
      <c r="A485" s="20" t="s">
        <v>1549</v>
      </c>
      <c r="B485" s="176" t="s">
        <v>712</v>
      </c>
      <c r="C485" s="20" t="s">
        <v>713</v>
      </c>
      <c r="D485" s="23" t="s">
        <v>714</v>
      </c>
      <c r="E485" s="167"/>
      <c r="F485" s="167"/>
    </row>
    <row r="486" spans="1:6" ht="14.4" x14ac:dyDescent="0.3">
      <c r="A486" s="20" t="s">
        <v>1557</v>
      </c>
      <c r="B486" s="20">
        <v>1</v>
      </c>
      <c r="C486" s="20" t="s">
        <v>1558</v>
      </c>
      <c r="D486" s="23" t="s">
        <v>1559</v>
      </c>
      <c r="E486" s="167"/>
      <c r="F486" s="167"/>
    </row>
    <row r="487" spans="1:6" ht="14.4" x14ac:dyDescent="0.3">
      <c r="A487" s="20" t="s">
        <v>1557</v>
      </c>
      <c r="B487" s="20">
        <v>2</v>
      </c>
      <c r="C487" s="20" t="s">
        <v>1560</v>
      </c>
      <c r="D487" s="23" t="s">
        <v>1561</v>
      </c>
      <c r="E487" s="167"/>
      <c r="F487" s="167"/>
    </row>
    <row r="488" spans="1:6" ht="14.4" x14ac:dyDescent="0.3">
      <c r="A488" s="20" t="s">
        <v>1557</v>
      </c>
      <c r="B488" s="20">
        <v>3</v>
      </c>
      <c r="C488" s="20" t="s">
        <v>1562</v>
      </c>
      <c r="D488" s="23" t="s">
        <v>1563</v>
      </c>
      <c r="E488" s="167"/>
      <c r="F488" s="167"/>
    </row>
    <row r="489" spans="1:6" ht="14.4" x14ac:dyDescent="0.3">
      <c r="A489" s="20" t="s">
        <v>1557</v>
      </c>
      <c r="B489" s="20">
        <v>4</v>
      </c>
      <c r="C489" s="20" t="s">
        <v>1564</v>
      </c>
      <c r="D489" s="23" t="s">
        <v>1565</v>
      </c>
      <c r="E489" s="167"/>
      <c r="F489" s="167"/>
    </row>
    <row r="490" spans="1:6" ht="14.4" x14ac:dyDescent="0.3">
      <c r="A490" s="20" t="s">
        <v>1557</v>
      </c>
      <c r="B490" s="20">
        <v>5</v>
      </c>
      <c r="C490" s="20" t="s">
        <v>1566</v>
      </c>
      <c r="D490" s="23" t="s">
        <v>1567</v>
      </c>
      <c r="E490" s="167"/>
      <c r="F490" s="167"/>
    </row>
    <row r="491" spans="1:6" ht="14.4" x14ac:dyDescent="0.3">
      <c r="A491" s="20" t="s">
        <v>1557</v>
      </c>
      <c r="B491" s="20">
        <v>6</v>
      </c>
      <c r="C491" s="20" t="s">
        <v>1568</v>
      </c>
      <c r="D491" s="23" t="s">
        <v>1569</v>
      </c>
      <c r="E491" s="167"/>
      <c r="F491" s="167"/>
    </row>
    <row r="492" spans="1:6" ht="14.4" x14ac:dyDescent="0.3">
      <c r="A492" s="20" t="s">
        <v>1557</v>
      </c>
      <c r="B492" s="20">
        <v>0</v>
      </c>
      <c r="C492" s="20" t="s">
        <v>1381</v>
      </c>
      <c r="D492" s="23" t="s">
        <v>1570</v>
      </c>
      <c r="E492" s="167"/>
      <c r="F492" s="167"/>
    </row>
    <row r="493" spans="1:6" ht="14.4" x14ac:dyDescent="0.3">
      <c r="A493" s="20" t="s">
        <v>1557</v>
      </c>
      <c r="B493" s="20">
        <v>98</v>
      </c>
      <c r="C493" s="20" t="s">
        <v>726</v>
      </c>
      <c r="D493" s="23" t="s">
        <v>714</v>
      </c>
      <c r="E493" s="167"/>
      <c r="F493" s="167"/>
    </row>
    <row r="494" spans="1:6" ht="14.4" x14ac:dyDescent="0.3">
      <c r="A494" s="20" t="s">
        <v>1571</v>
      </c>
      <c r="B494" s="20">
        <v>1</v>
      </c>
      <c r="C494" s="20" t="s">
        <v>1572</v>
      </c>
      <c r="D494" s="23" t="s">
        <v>1559</v>
      </c>
      <c r="E494" s="167"/>
      <c r="F494" s="167"/>
    </row>
    <row r="495" spans="1:6" ht="14.4" x14ac:dyDescent="0.3">
      <c r="A495" s="20" t="s">
        <v>1571</v>
      </c>
      <c r="B495" s="20">
        <v>2</v>
      </c>
      <c r="C495" s="20" t="s">
        <v>1573</v>
      </c>
      <c r="D495" s="23" t="s">
        <v>1574</v>
      </c>
      <c r="E495" s="167"/>
      <c r="F495" s="167"/>
    </row>
    <row r="496" spans="1:6" ht="14.4" x14ac:dyDescent="0.3">
      <c r="A496" s="20" t="s">
        <v>1571</v>
      </c>
      <c r="B496" s="20">
        <v>3</v>
      </c>
      <c r="C496" s="20" t="s">
        <v>1575</v>
      </c>
      <c r="D496" s="23" t="s">
        <v>1563</v>
      </c>
      <c r="E496" s="167"/>
      <c r="F496" s="167"/>
    </row>
    <row r="497" spans="1:6" ht="14.4" x14ac:dyDescent="0.3">
      <c r="A497" s="20" t="s">
        <v>1571</v>
      </c>
      <c r="B497" s="20">
        <v>4</v>
      </c>
      <c r="C497" s="20" t="s">
        <v>1576</v>
      </c>
      <c r="D497" s="23" t="s">
        <v>1577</v>
      </c>
      <c r="E497" s="167"/>
      <c r="F497" s="167"/>
    </row>
    <row r="498" spans="1:6" ht="14.4" x14ac:dyDescent="0.3">
      <c r="A498" s="20" t="s">
        <v>1571</v>
      </c>
      <c r="B498" s="171" t="s">
        <v>699</v>
      </c>
      <c r="C498" s="20" t="s">
        <v>700</v>
      </c>
      <c r="D498" s="23" t="s">
        <v>701</v>
      </c>
      <c r="E498" s="167"/>
      <c r="F498" s="167"/>
    </row>
    <row r="499" spans="1:6" ht="14.4" x14ac:dyDescent="0.3">
      <c r="A499" s="20" t="s">
        <v>1571</v>
      </c>
      <c r="B499" s="20">
        <v>99</v>
      </c>
      <c r="C499" s="20" t="s">
        <v>1381</v>
      </c>
      <c r="D499" s="23" t="s">
        <v>1570</v>
      </c>
      <c r="E499" s="167"/>
      <c r="F499" s="167"/>
    </row>
    <row r="500" spans="1:6" ht="14.4" x14ac:dyDescent="0.3">
      <c r="A500" s="20" t="s">
        <v>1571</v>
      </c>
      <c r="B500" s="171" t="s">
        <v>712</v>
      </c>
      <c r="C500" s="20" t="s">
        <v>726</v>
      </c>
      <c r="D500" s="23" t="s">
        <v>714</v>
      </c>
      <c r="E500" s="167"/>
      <c r="F500" s="167"/>
    </row>
    <row r="501" spans="1:6" ht="14.4" x14ac:dyDescent="0.3">
      <c r="A501" s="20" t="s">
        <v>1578</v>
      </c>
      <c r="B501" s="20">
        <v>1</v>
      </c>
      <c r="C501" s="23" t="s">
        <v>1579</v>
      </c>
      <c r="D501" s="23" t="s">
        <v>1579</v>
      </c>
      <c r="E501" s="167"/>
      <c r="F501" s="167"/>
    </row>
    <row r="502" spans="1:6" ht="14.4" x14ac:dyDescent="0.3">
      <c r="A502" s="20" t="s">
        <v>1578</v>
      </c>
      <c r="B502" s="20">
        <v>2</v>
      </c>
      <c r="C502" s="23" t="s">
        <v>1580</v>
      </c>
      <c r="D502" s="23" t="s">
        <v>1580</v>
      </c>
      <c r="E502" s="167"/>
      <c r="F502" s="167"/>
    </row>
    <row r="503" spans="1:6" ht="14.4" x14ac:dyDescent="0.3">
      <c r="A503" s="20" t="s">
        <v>1578</v>
      </c>
      <c r="B503" s="20">
        <v>3</v>
      </c>
      <c r="C503" s="23" t="s">
        <v>1581</v>
      </c>
      <c r="D503" s="23" t="s">
        <v>1582</v>
      </c>
      <c r="E503" s="167"/>
      <c r="F503" s="167"/>
    </row>
    <row r="504" spans="1:6" ht="14.4" x14ac:dyDescent="0.3">
      <c r="A504" s="20" t="s">
        <v>1578</v>
      </c>
      <c r="B504" s="20">
        <v>4</v>
      </c>
      <c r="C504" s="23" t="s">
        <v>1583</v>
      </c>
      <c r="D504" s="23" t="s">
        <v>1584</v>
      </c>
      <c r="E504" s="167"/>
      <c r="F504" s="167"/>
    </row>
    <row r="505" spans="1:6" ht="14.4" x14ac:dyDescent="0.3">
      <c r="A505" s="20" t="s">
        <v>1578</v>
      </c>
      <c r="B505" s="20">
        <v>5</v>
      </c>
      <c r="C505" s="23" t="s">
        <v>1585</v>
      </c>
      <c r="D505" s="23" t="s">
        <v>1586</v>
      </c>
      <c r="E505" s="167"/>
      <c r="F505" s="167"/>
    </row>
    <row r="506" spans="1:6" ht="14.4" x14ac:dyDescent="0.3">
      <c r="A506" s="20" t="s">
        <v>1578</v>
      </c>
      <c r="B506" s="20">
        <v>6</v>
      </c>
      <c r="C506" s="23" t="s">
        <v>1587</v>
      </c>
      <c r="D506" s="23" t="s">
        <v>1588</v>
      </c>
      <c r="E506" s="167"/>
      <c r="F506" s="167"/>
    </row>
    <row r="507" spans="1:6" ht="14.4" x14ac:dyDescent="0.3">
      <c r="A507" s="20" t="s">
        <v>1578</v>
      </c>
      <c r="B507" s="171" t="s">
        <v>699</v>
      </c>
      <c r="C507" s="22" t="s">
        <v>700</v>
      </c>
      <c r="D507" s="22" t="s">
        <v>701</v>
      </c>
      <c r="E507" s="167"/>
      <c r="F507" s="167"/>
    </row>
    <row r="508" spans="1:6" ht="14.4" x14ac:dyDescent="0.3">
      <c r="A508" s="20" t="s">
        <v>1589</v>
      </c>
      <c r="B508" s="20">
        <v>1</v>
      </c>
      <c r="C508" s="20" t="s">
        <v>1590</v>
      </c>
      <c r="D508" s="23" t="s">
        <v>1591</v>
      </c>
      <c r="E508" s="167"/>
      <c r="F508" s="167"/>
    </row>
    <row r="509" spans="1:6" ht="14.4" x14ac:dyDescent="0.3">
      <c r="A509" s="20" t="s">
        <v>1589</v>
      </c>
      <c r="B509" s="20">
        <v>2</v>
      </c>
      <c r="C509" s="20" t="s">
        <v>1592</v>
      </c>
      <c r="D509" s="23" t="s">
        <v>1593</v>
      </c>
      <c r="E509" s="167"/>
      <c r="F509" s="167"/>
    </row>
    <row r="510" spans="1:6" ht="14.4" x14ac:dyDescent="0.3">
      <c r="A510" s="20" t="s">
        <v>1589</v>
      </c>
      <c r="B510" s="20">
        <v>3</v>
      </c>
      <c r="C510" s="20" t="s">
        <v>1594</v>
      </c>
      <c r="D510" s="23" t="s">
        <v>1595</v>
      </c>
      <c r="E510" s="167"/>
      <c r="F510" s="167"/>
    </row>
    <row r="511" spans="1:6" ht="14.4" x14ac:dyDescent="0.3">
      <c r="A511" s="20" t="s">
        <v>1589</v>
      </c>
      <c r="B511" s="20">
        <v>4</v>
      </c>
      <c r="C511" s="20" t="s">
        <v>1596</v>
      </c>
      <c r="D511" s="23" t="s">
        <v>1597</v>
      </c>
      <c r="E511" s="167"/>
      <c r="F511" s="167"/>
    </row>
    <row r="512" spans="1:6" ht="14.4" x14ac:dyDescent="0.3">
      <c r="A512" s="20" t="s">
        <v>1589</v>
      </c>
      <c r="B512" s="171" t="s">
        <v>699</v>
      </c>
      <c r="C512" s="22" t="s">
        <v>700</v>
      </c>
      <c r="D512" s="22" t="s">
        <v>701</v>
      </c>
      <c r="E512" s="167"/>
      <c r="F512" s="167"/>
    </row>
    <row r="513" spans="1:6" ht="14.4" x14ac:dyDescent="0.3">
      <c r="A513" s="20" t="s">
        <v>1598</v>
      </c>
      <c r="B513" s="20">
        <v>1</v>
      </c>
      <c r="C513" s="20" t="s">
        <v>1599</v>
      </c>
      <c r="D513" s="23" t="s">
        <v>1600</v>
      </c>
      <c r="E513" s="167"/>
      <c r="F513" s="167"/>
    </row>
    <row r="514" spans="1:6" ht="14.4" x14ac:dyDescent="0.3">
      <c r="A514" s="20" t="s">
        <v>1598</v>
      </c>
      <c r="B514" s="20">
        <v>2</v>
      </c>
      <c r="C514" s="20" t="s">
        <v>1601</v>
      </c>
      <c r="D514" s="23" t="s">
        <v>1602</v>
      </c>
      <c r="E514" s="167"/>
      <c r="F514" s="167"/>
    </row>
    <row r="515" spans="1:6" ht="14.4" x14ac:dyDescent="0.3">
      <c r="A515" s="20" t="s">
        <v>1598</v>
      </c>
      <c r="B515" s="20">
        <v>3</v>
      </c>
      <c r="C515" s="20" t="s">
        <v>1603</v>
      </c>
      <c r="D515" s="23" t="s">
        <v>1604</v>
      </c>
      <c r="E515" s="167"/>
      <c r="F515" s="167"/>
    </row>
    <row r="516" spans="1:6" ht="14.4" x14ac:dyDescent="0.3">
      <c r="A516" s="20" t="s">
        <v>1598</v>
      </c>
      <c r="B516" s="171" t="s">
        <v>699</v>
      </c>
      <c r="C516" s="22" t="s">
        <v>700</v>
      </c>
      <c r="D516" s="22" t="s">
        <v>701</v>
      </c>
      <c r="E516" s="167"/>
      <c r="F516" s="167"/>
    </row>
    <row r="517" spans="1:6" ht="14.4" x14ac:dyDescent="0.3">
      <c r="A517" s="20" t="s">
        <v>1605</v>
      </c>
      <c r="B517" s="20">
        <v>1</v>
      </c>
      <c r="C517" s="20" t="s">
        <v>1606</v>
      </c>
      <c r="D517" s="23" t="s">
        <v>1607</v>
      </c>
      <c r="E517" s="167"/>
      <c r="F517" s="167"/>
    </row>
    <row r="518" spans="1:6" ht="14.4" x14ac:dyDescent="0.3">
      <c r="A518" s="20" t="s">
        <v>1605</v>
      </c>
      <c r="B518" s="20">
        <v>2</v>
      </c>
      <c r="C518" s="20" t="s">
        <v>1608</v>
      </c>
      <c r="D518" s="23" t="s">
        <v>1609</v>
      </c>
      <c r="E518" s="167"/>
      <c r="F518" s="167"/>
    </row>
    <row r="519" spans="1:6" ht="14.4" x14ac:dyDescent="0.3">
      <c r="A519" s="20" t="s">
        <v>1605</v>
      </c>
      <c r="B519" s="20">
        <v>3</v>
      </c>
      <c r="C519" s="20" t="s">
        <v>1610</v>
      </c>
      <c r="D519" s="23" t="s">
        <v>1611</v>
      </c>
      <c r="E519" s="167"/>
      <c r="F519" s="167"/>
    </row>
    <row r="520" spans="1:6" ht="14.4" x14ac:dyDescent="0.3">
      <c r="A520" s="20" t="s">
        <v>1605</v>
      </c>
      <c r="B520" s="20">
        <v>4</v>
      </c>
      <c r="C520" s="20" t="s">
        <v>1612</v>
      </c>
      <c r="D520" s="23" t="s">
        <v>1613</v>
      </c>
      <c r="E520" s="167"/>
      <c r="F520" s="167"/>
    </row>
    <row r="521" spans="1:6" ht="14.4" x14ac:dyDescent="0.3">
      <c r="A521" s="20" t="s">
        <v>1605</v>
      </c>
      <c r="B521" s="20">
        <v>5</v>
      </c>
      <c r="C521" s="20" t="s">
        <v>1614</v>
      </c>
      <c r="D521" s="23" t="s">
        <v>1615</v>
      </c>
      <c r="E521" s="167"/>
      <c r="F521" s="167"/>
    </row>
    <row r="522" spans="1:6" ht="28.8" x14ac:dyDescent="0.3">
      <c r="A522" s="20" t="s">
        <v>1605</v>
      </c>
      <c r="B522" s="20">
        <v>6</v>
      </c>
      <c r="C522" s="20" t="s">
        <v>1616</v>
      </c>
      <c r="D522" s="23" t="s">
        <v>1617</v>
      </c>
      <c r="E522" s="167"/>
      <c r="F522" s="167"/>
    </row>
    <row r="523" spans="1:6" ht="14.4" x14ac:dyDescent="0.3">
      <c r="A523" s="20" t="s">
        <v>1605</v>
      </c>
      <c r="B523" s="171" t="s">
        <v>699</v>
      </c>
      <c r="C523" s="20" t="s">
        <v>700</v>
      </c>
      <c r="D523" s="23" t="s">
        <v>701</v>
      </c>
      <c r="E523" s="167"/>
      <c r="F523" s="167"/>
    </row>
    <row r="524" spans="1:6" ht="14.4" x14ac:dyDescent="0.3">
      <c r="A524" s="20" t="s">
        <v>1605</v>
      </c>
      <c r="B524" s="171" t="s">
        <v>712</v>
      </c>
      <c r="C524" s="20" t="s">
        <v>1618</v>
      </c>
      <c r="D524" s="23" t="s">
        <v>1619</v>
      </c>
      <c r="E524" s="167"/>
      <c r="F524" s="167"/>
    </row>
    <row r="525" spans="1:6" ht="14.4" x14ac:dyDescent="0.3">
      <c r="A525" s="20" t="s">
        <v>1620</v>
      </c>
      <c r="B525" s="20">
        <v>1</v>
      </c>
      <c r="C525" s="20" t="s">
        <v>1621</v>
      </c>
      <c r="D525" s="23" t="s">
        <v>1622</v>
      </c>
      <c r="E525" s="167"/>
      <c r="F525" s="167"/>
    </row>
    <row r="526" spans="1:6" ht="14.4" x14ac:dyDescent="0.3">
      <c r="A526" s="20" t="s">
        <v>1620</v>
      </c>
      <c r="B526" s="20">
        <v>2</v>
      </c>
      <c r="C526" s="20" t="s">
        <v>1623</v>
      </c>
      <c r="D526" s="23" t="s">
        <v>1624</v>
      </c>
      <c r="E526" s="167"/>
      <c r="F526" s="167"/>
    </row>
    <row r="527" spans="1:6" ht="14.4" x14ac:dyDescent="0.3">
      <c r="A527" s="20" t="s">
        <v>1620</v>
      </c>
      <c r="B527" s="20">
        <v>3</v>
      </c>
      <c r="C527" s="20" t="s">
        <v>1625</v>
      </c>
      <c r="D527" s="23" t="s">
        <v>1626</v>
      </c>
      <c r="E527" s="167"/>
      <c r="F527" s="167"/>
    </row>
    <row r="528" spans="1:6" ht="14.4" x14ac:dyDescent="0.3">
      <c r="A528" s="20" t="s">
        <v>1620</v>
      </c>
      <c r="B528" s="20">
        <v>4</v>
      </c>
      <c r="C528" s="20" t="s">
        <v>1627</v>
      </c>
      <c r="D528" s="23" t="s">
        <v>1628</v>
      </c>
      <c r="E528" s="167"/>
      <c r="F528" s="167"/>
    </row>
    <row r="529" spans="1:6" ht="14.4" x14ac:dyDescent="0.3">
      <c r="A529" s="20" t="s">
        <v>1620</v>
      </c>
      <c r="B529" s="171" t="s">
        <v>712</v>
      </c>
      <c r="C529" s="20" t="s">
        <v>713</v>
      </c>
      <c r="D529" s="23" t="s">
        <v>714</v>
      </c>
      <c r="E529" s="167"/>
      <c r="F529" s="167"/>
    </row>
    <row r="530" spans="1:6" ht="14.4" x14ac:dyDescent="0.3">
      <c r="A530" s="20" t="s">
        <v>1629</v>
      </c>
      <c r="B530" s="20">
        <v>1</v>
      </c>
      <c r="C530" s="20" t="s">
        <v>1630</v>
      </c>
      <c r="D530" s="23" t="s">
        <v>1631</v>
      </c>
      <c r="E530" s="167"/>
      <c r="F530" s="167"/>
    </row>
    <row r="531" spans="1:6" ht="14.4" x14ac:dyDescent="0.3">
      <c r="A531" s="20" t="s">
        <v>1629</v>
      </c>
      <c r="B531" s="20">
        <v>2</v>
      </c>
      <c r="C531" s="20" t="s">
        <v>1632</v>
      </c>
      <c r="D531" s="23" t="s">
        <v>1633</v>
      </c>
      <c r="E531" s="167"/>
      <c r="F531" s="167"/>
    </row>
    <row r="532" spans="1:6" ht="14.4" x14ac:dyDescent="0.3">
      <c r="A532" s="20" t="s">
        <v>1629</v>
      </c>
      <c r="B532" s="20">
        <v>3</v>
      </c>
      <c r="C532" s="20" t="s">
        <v>1634</v>
      </c>
      <c r="D532" s="23" t="s">
        <v>1635</v>
      </c>
      <c r="E532" s="167"/>
      <c r="F532" s="167"/>
    </row>
    <row r="533" spans="1:6" ht="14.4" x14ac:dyDescent="0.3">
      <c r="A533" s="20" t="s">
        <v>1629</v>
      </c>
      <c r="B533" s="171" t="s">
        <v>712</v>
      </c>
      <c r="C533" s="20" t="s">
        <v>713</v>
      </c>
      <c r="D533" s="23" t="s">
        <v>714</v>
      </c>
      <c r="E533" s="167"/>
      <c r="F533" s="167"/>
    </row>
    <row r="534" spans="1:6" ht="14.4" x14ac:dyDescent="0.3">
      <c r="A534" s="20" t="s">
        <v>1636</v>
      </c>
      <c r="B534" s="20">
        <v>1</v>
      </c>
      <c r="C534" s="20" t="s">
        <v>1637</v>
      </c>
      <c r="D534" s="23" t="s">
        <v>1638</v>
      </c>
      <c r="E534" s="167"/>
      <c r="F534" s="167"/>
    </row>
    <row r="535" spans="1:6" ht="14.4" x14ac:dyDescent="0.3">
      <c r="A535" s="20" t="s">
        <v>1636</v>
      </c>
      <c r="B535" s="20">
        <v>2</v>
      </c>
      <c r="C535" s="20" t="s">
        <v>1639</v>
      </c>
      <c r="D535" s="23" t="s">
        <v>1640</v>
      </c>
      <c r="E535" s="167"/>
      <c r="F535" s="167"/>
    </row>
    <row r="536" spans="1:6" ht="14.4" x14ac:dyDescent="0.3">
      <c r="A536" s="20" t="s">
        <v>1636</v>
      </c>
      <c r="B536" s="20">
        <v>3</v>
      </c>
      <c r="C536" s="20" t="s">
        <v>1641</v>
      </c>
      <c r="D536" s="23" t="s">
        <v>1642</v>
      </c>
      <c r="E536" s="167"/>
      <c r="F536" s="167"/>
    </row>
    <row r="537" spans="1:6" ht="14.4" x14ac:dyDescent="0.3">
      <c r="A537" s="20" t="s">
        <v>1636</v>
      </c>
      <c r="B537" s="20">
        <v>4</v>
      </c>
      <c r="C537" s="20" t="s">
        <v>1643</v>
      </c>
      <c r="D537" s="23" t="s">
        <v>1644</v>
      </c>
      <c r="E537" s="167"/>
      <c r="F537" s="167"/>
    </row>
    <row r="538" spans="1:6" ht="14.4" x14ac:dyDescent="0.3">
      <c r="A538" s="20" t="s">
        <v>1636</v>
      </c>
      <c r="B538" s="20">
        <v>5</v>
      </c>
      <c r="C538" s="20" t="s">
        <v>1645</v>
      </c>
      <c r="D538" s="23" t="s">
        <v>1646</v>
      </c>
      <c r="E538" s="167"/>
      <c r="F538" s="167"/>
    </row>
    <row r="539" spans="1:6" ht="14.4" x14ac:dyDescent="0.3">
      <c r="A539" s="20" t="s">
        <v>1636</v>
      </c>
      <c r="B539" s="20">
        <v>6</v>
      </c>
      <c r="C539" s="20" t="s">
        <v>1647</v>
      </c>
      <c r="D539" s="23" t="s">
        <v>1648</v>
      </c>
      <c r="E539" s="167"/>
      <c r="F539" s="167"/>
    </row>
    <row r="540" spans="1:6" ht="28.8" x14ac:dyDescent="0.3">
      <c r="A540" s="20" t="s">
        <v>1636</v>
      </c>
      <c r="B540" s="20">
        <v>7</v>
      </c>
      <c r="C540" s="20" t="s">
        <v>1649</v>
      </c>
      <c r="D540" s="23" t="s">
        <v>1650</v>
      </c>
      <c r="E540" s="167"/>
      <c r="F540" s="167"/>
    </row>
    <row r="541" spans="1:6" ht="14.4" x14ac:dyDescent="0.3">
      <c r="A541" s="20" t="s">
        <v>1636</v>
      </c>
      <c r="B541" s="20">
        <v>96</v>
      </c>
      <c r="C541" s="20" t="s">
        <v>700</v>
      </c>
      <c r="D541" s="23" t="s">
        <v>701</v>
      </c>
      <c r="E541" s="167"/>
      <c r="F541" s="167"/>
    </row>
    <row r="542" spans="1:6" ht="14.4" x14ac:dyDescent="0.3">
      <c r="A542" s="20" t="s">
        <v>1651</v>
      </c>
      <c r="B542" s="20">
        <v>1</v>
      </c>
      <c r="C542" s="20" t="s">
        <v>1477</v>
      </c>
      <c r="D542" s="23" t="s">
        <v>1478</v>
      </c>
      <c r="E542" s="167"/>
      <c r="F542" s="167"/>
    </row>
    <row r="543" spans="1:6" ht="14.4" x14ac:dyDescent="0.3">
      <c r="A543" s="20" t="s">
        <v>1651</v>
      </c>
      <c r="B543" s="20">
        <v>0</v>
      </c>
      <c r="C543" s="20" t="s">
        <v>1403</v>
      </c>
      <c r="D543" s="23" t="s">
        <v>1404</v>
      </c>
      <c r="E543" s="167"/>
      <c r="F543" s="167"/>
    </row>
    <row r="544" spans="1:6" ht="14.4" x14ac:dyDescent="0.3">
      <c r="A544" s="20" t="s">
        <v>1652</v>
      </c>
      <c r="B544" s="20">
        <v>1</v>
      </c>
      <c r="C544" s="20" t="s">
        <v>1477</v>
      </c>
      <c r="D544" s="23" t="s">
        <v>1478</v>
      </c>
      <c r="E544" s="167"/>
      <c r="F544" s="167"/>
    </row>
    <row r="545" spans="1:6" ht="14.4" x14ac:dyDescent="0.3">
      <c r="A545" s="20" t="s">
        <v>1652</v>
      </c>
      <c r="B545" s="20">
        <v>0</v>
      </c>
      <c r="C545" s="20" t="s">
        <v>1403</v>
      </c>
      <c r="D545" s="23" t="s">
        <v>1404</v>
      </c>
      <c r="E545" s="167"/>
      <c r="F545" s="167"/>
    </row>
    <row r="546" spans="1:6" ht="14.4" x14ac:dyDescent="0.3">
      <c r="A546" s="20" t="s">
        <v>1652</v>
      </c>
      <c r="B546" s="20">
        <v>98</v>
      </c>
      <c r="C546" s="20" t="s">
        <v>1653</v>
      </c>
      <c r="D546" s="23" t="s">
        <v>1653</v>
      </c>
      <c r="E546" s="167"/>
      <c r="F546" s="167"/>
    </row>
    <row r="547" spans="1:6" ht="14.4" x14ac:dyDescent="0.3">
      <c r="A547" s="20" t="s">
        <v>1654</v>
      </c>
      <c r="B547" s="20">
        <v>1</v>
      </c>
      <c r="C547" s="20" t="s">
        <v>1477</v>
      </c>
      <c r="D547" s="23" t="s">
        <v>1655</v>
      </c>
      <c r="E547" s="167"/>
      <c r="F547" s="167"/>
    </row>
    <row r="548" spans="1:6" ht="14.4" x14ac:dyDescent="0.3">
      <c r="A548" s="20" t="s">
        <v>1654</v>
      </c>
      <c r="B548" s="20">
        <v>0</v>
      </c>
      <c r="C548" s="20" t="s">
        <v>1403</v>
      </c>
      <c r="D548" s="23" t="s">
        <v>1404</v>
      </c>
      <c r="E548" s="167"/>
      <c r="F548" s="167"/>
    </row>
    <row r="549" spans="1:6" ht="14.4" x14ac:dyDescent="0.3">
      <c r="A549" s="20" t="s">
        <v>1654</v>
      </c>
      <c r="B549" s="20" t="s">
        <v>712</v>
      </c>
      <c r="C549" s="20" t="s">
        <v>713</v>
      </c>
      <c r="D549" s="23" t="s">
        <v>714</v>
      </c>
      <c r="E549" s="167"/>
      <c r="F549" s="167"/>
    </row>
    <row r="550" spans="1:6" ht="14.4" x14ac:dyDescent="0.3">
      <c r="A550" s="20" t="s">
        <v>1656</v>
      </c>
      <c r="B550" s="20">
        <v>1</v>
      </c>
      <c r="C550" s="20" t="s">
        <v>1657</v>
      </c>
      <c r="D550" s="23" t="s">
        <v>1658</v>
      </c>
      <c r="E550" s="167"/>
      <c r="F550" s="167"/>
    </row>
    <row r="551" spans="1:6" ht="14.4" x14ac:dyDescent="0.3">
      <c r="A551" s="20" t="s">
        <v>1656</v>
      </c>
      <c r="B551" s="20">
        <v>2</v>
      </c>
      <c r="C551" s="20" t="s">
        <v>1659</v>
      </c>
      <c r="D551" s="23" t="s">
        <v>1660</v>
      </c>
      <c r="E551" s="167"/>
      <c r="F551" s="167"/>
    </row>
    <row r="552" spans="1:6" ht="14.4" x14ac:dyDescent="0.3">
      <c r="A552" s="20" t="s">
        <v>1656</v>
      </c>
      <c r="B552" s="20">
        <v>0</v>
      </c>
      <c r="C552" s="20" t="s">
        <v>1661</v>
      </c>
      <c r="D552" s="23" t="s">
        <v>1662</v>
      </c>
      <c r="E552" s="167"/>
      <c r="F552" s="167"/>
    </row>
    <row r="553" spans="1:6" ht="14.4" x14ac:dyDescent="0.3">
      <c r="A553" s="20" t="s">
        <v>1656</v>
      </c>
      <c r="B553" s="20">
        <v>98</v>
      </c>
      <c r="C553" s="20" t="s">
        <v>726</v>
      </c>
      <c r="D553" s="23" t="s">
        <v>1548</v>
      </c>
      <c r="E553" s="167"/>
      <c r="F553" s="167"/>
    </row>
    <row r="554" spans="1:6" ht="14.4" x14ac:dyDescent="0.3">
      <c r="A554" s="20" t="s">
        <v>1663</v>
      </c>
      <c r="B554" s="20">
        <v>1</v>
      </c>
      <c r="C554" s="20" t="s">
        <v>1664</v>
      </c>
      <c r="D554" s="23" t="s">
        <v>1665</v>
      </c>
      <c r="E554" s="167"/>
      <c r="F554" s="167"/>
    </row>
    <row r="555" spans="1:6" ht="14.4" x14ac:dyDescent="0.3">
      <c r="A555" s="20" t="s">
        <v>1663</v>
      </c>
      <c r="B555" s="20">
        <v>2</v>
      </c>
      <c r="C555" s="20" t="s">
        <v>1666</v>
      </c>
      <c r="D555" s="23" t="s">
        <v>1667</v>
      </c>
      <c r="E555" s="167"/>
      <c r="F555" s="167"/>
    </row>
    <row r="556" spans="1:6" ht="14.4" x14ac:dyDescent="0.3">
      <c r="A556" s="20" t="s">
        <v>1663</v>
      </c>
      <c r="B556" s="20">
        <v>0</v>
      </c>
      <c r="C556" s="20" t="s">
        <v>1668</v>
      </c>
      <c r="D556" s="23" t="s">
        <v>1669</v>
      </c>
      <c r="E556" s="167"/>
      <c r="F556" s="167"/>
    </row>
    <row r="557" spans="1:6" ht="14.4" x14ac:dyDescent="0.3">
      <c r="A557" s="20" t="s">
        <v>1663</v>
      </c>
      <c r="B557" s="20">
        <v>98</v>
      </c>
      <c r="C557" s="20" t="s">
        <v>1670</v>
      </c>
      <c r="D557" s="23" t="s">
        <v>1671</v>
      </c>
      <c r="E557" s="167"/>
      <c r="F557" s="167"/>
    </row>
    <row r="558" spans="1:6" ht="14.4" x14ac:dyDescent="0.3">
      <c r="A558" s="20" t="s">
        <v>1672</v>
      </c>
      <c r="B558" s="20">
        <v>1</v>
      </c>
      <c r="C558" s="20" t="s">
        <v>1673</v>
      </c>
      <c r="D558" s="23" t="s">
        <v>1674</v>
      </c>
      <c r="E558" s="167"/>
      <c r="F558" s="167"/>
    </row>
    <row r="559" spans="1:6" ht="14.4" x14ac:dyDescent="0.3">
      <c r="A559" s="20" t="s">
        <v>1672</v>
      </c>
      <c r="B559" s="20">
        <v>2</v>
      </c>
      <c r="C559" s="20" t="s">
        <v>1675</v>
      </c>
      <c r="D559" s="23" t="s">
        <v>1676</v>
      </c>
      <c r="E559" s="167"/>
      <c r="F559" s="167"/>
    </row>
    <row r="560" spans="1:6" ht="14.4" x14ac:dyDescent="0.3">
      <c r="A560" s="20" t="s">
        <v>1672</v>
      </c>
      <c r="B560" s="20">
        <v>3</v>
      </c>
      <c r="C560" s="20" t="s">
        <v>1677</v>
      </c>
      <c r="D560" s="23" t="s">
        <v>1678</v>
      </c>
      <c r="E560" s="167"/>
      <c r="F560" s="167"/>
    </row>
    <row r="561" spans="1:6" ht="14.4" x14ac:dyDescent="0.3">
      <c r="A561" s="20" t="s">
        <v>1672</v>
      </c>
      <c r="B561" s="20">
        <v>4</v>
      </c>
      <c r="C561" s="20" t="s">
        <v>1679</v>
      </c>
      <c r="D561" s="23" t="s">
        <v>1680</v>
      </c>
      <c r="E561" s="168"/>
      <c r="F561" s="167"/>
    </row>
    <row r="562" spans="1:6" ht="14.4" x14ac:dyDescent="0.3">
      <c r="A562" s="20" t="s">
        <v>1672</v>
      </c>
      <c r="B562" s="20">
        <v>96</v>
      </c>
      <c r="C562" s="20" t="s">
        <v>1681</v>
      </c>
      <c r="D562" s="23" t="s">
        <v>1682</v>
      </c>
      <c r="E562" s="168"/>
      <c r="F562" s="167"/>
    </row>
    <row r="563" spans="1:6" ht="14.4" x14ac:dyDescent="0.3">
      <c r="A563" s="20" t="s">
        <v>1672</v>
      </c>
      <c r="B563" s="20">
        <v>0</v>
      </c>
      <c r="C563" s="20" t="s">
        <v>1683</v>
      </c>
      <c r="D563" s="23" t="s">
        <v>1269</v>
      </c>
      <c r="E563" s="168"/>
      <c r="F563" s="167"/>
    </row>
    <row r="564" spans="1:6" s="70" customFormat="1" ht="14.4" hidden="1" x14ac:dyDescent="0.3">
      <c r="A564" s="178"/>
      <c r="B564" s="178"/>
      <c r="C564" s="178"/>
      <c r="D564" s="179"/>
      <c r="F564" s="71"/>
    </row>
    <row r="565" spans="1:6" s="70" customFormat="1" ht="14.4" hidden="1" x14ac:dyDescent="0.3">
      <c r="A565" s="178"/>
      <c r="B565" s="178"/>
      <c r="C565" s="178"/>
      <c r="D565" s="179"/>
      <c r="F565" s="71"/>
    </row>
    <row r="566" spans="1:6" s="70" customFormat="1" ht="14.4" hidden="1" x14ac:dyDescent="0.3">
      <c r="A566" s="178"/>
      <c r="B566" s="178"/>
      <c r="C566" s="178"/>
      <c r="D566" s="179"/>
      <c r="F566" s="71"/>
    </row>
    <row r="567" spans="1:6" s="70" customFormat="1" ht="14.4" hidden="1" x14ac:dyDescent="0.3">
      <c r="A567" s="178"/>
      <c r="B567" s="178"/>
      <c r="C567" s="178"/>
      <c r="D567" s="179"/>
      <c r="F567" s="71"/>
    </row>
    <row r="568" spans="1:6" s="70" customFormat="1" ht="14.4" hidden="1" x14ac:dyDescent="0.3">
      <c r="A568" s="178"/>
      <c r="B568" s="178"/>
      <c r="C568" s="178"/>
      <c r="D568" s="179"/>
      <c r="F568" s="71"/>
    </row>
    <row r="569" spans="1:6" s="70" customFormat="1" ht="14.4" hidden="1" x14ac:dyDescent="0.3">
      <c r="A569" s="178"/>
      <c r="B569" s="178"/>
      <c r="C569" s="178"/>
      <c r="D569" s="179"/>
      <c r="F569" s="71"/>
    </row>
    <row r="570" spans="1:6" s="70" customFormat="1" ht="14.4" hidden="1" x14ac:dyDescent="0.3">
      <c r="A570" s="178"/>
      <c r="B570" s="178"/>
      <c r="C570" s="178"/>
      <c r="D570" s="179"/>
      <c r="F570" s="71"/>
    </row>
  </sheetData>
  <sheetProtection formatCells="0" insertRows="0"/>
  <autoFilter ref="A1:F563"/>
  <conditionalFormatting sqref="A2:XFD10 A11:D14 G11:XFD14 A15:XFD563">
    <cfRule type="expression" dxfId="213" priority="11">
      <formula>MOD(ROW(),2)=1</formula>
    </cfRule>
  </conditionalFormatting>
  <conditionalFormatting sqref="E12">
    <cfRule type="expression" dxfId="212" priority="8">
      <formula>MOD(ROW(),2)=1</formula>
    </cfRule>
  </conditionalFormatting>
  <conditionalFormatting sqref="F12">
    <cfRule type="expression" dxfId="211" priority="7">
      <formula>MOD(ROW(),2)=1</formula>
    </cfRule>
  </conditionalFormatting>
  <conditionalFormatting sqref="E14">
    <cfRule type="expression" dxfId="210" priority="6">
      <formula>MOD(ROW(),2)=1</formula>
    </cfRule>
  </conditionalFormatting>
  <conditionalFormatting sqref="F14">
    <cfRule type="expression" dxfId="209" priority="5">
      <formula>MOD(ROW(),2)=1</formula>
    </cfRule>
  </conditionalFormatting>
  <conditionalFormatting sqref="E11">
    <cfRule type="expression" dxfId="208" priority="4">
      <formula>MOD(ROW(),2)=1</formula>
    </cfRule>
  </conditionalFormatting>
  <conditionalFormatting sqref="E13">
    <cfRule type="expression" dxfId="207" priority="3">
      <formula>MOD(ROW(),2)=1</formula>
    </cfRule>
  </conditionalFormatting>
  <conditionalFormatting sqref="F11">
    <cfRule type="expression" dxfId="206" priority="2">
      <formula>MOD(ROW(),2)=1</formula>
    </cfRule>
  </conditionalFormatting>
  <conditionalFormatting sqref="F13">
    <cfRule type="expression" dxfId="205" priority="1">
      <formula>MOD(ROW(),2)=1</formula>
    </cfRule>
  </conditionalFormatting>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50"/>
  </sheetPr>
  <dimension ref="A1:DX1000"/>
  <sheetViews>
    <sheetView workbookViewId="0">
      <pane ySplit="1" topLeftCell="A2" activePane="bottomLeft" state="frozen"/>
      <selection pane="bottomLeft" activeCell="B2" sqref="B2"/>
    </sheetView>
  </sheetViews>
  <sheetFormatPr defaultColWidth="9.109375" defaultRowHeight="15.6" x14ac:dyDescent="0.3"/>
  <cols>
    <col min="1" max="1" width="41" bestFit="1" customWidth="1"/>
    <col min="2" max="2" width="30.33203125" bestFit="1" customWidth="1"/>
    <col min="3" max="3" width="15.109375" customWidth="1"/>
    <col min="4" max="4" width="14.6640625" bestFit="1" customWidth="1"/>
    <col min="5" max="5" width="17.33203125" bestFit="1" customWidth="1"/>
    <col min="6" max="6" width="7.6640625" bestFit="1" customWidth="1"/>
    <col min="7" max="7" width="45.44140625" customWidth="1"/>
    <col min="8" max="8" width="54.33203125" style="124" customWidth="1"/>
    <col min="9" max="9" width="62.44140625" style="124" customWidth="1"/>
    <col min="10" max="128" width="9.109375" style="156"/>
  </cols>
  <sheetData>
    <row r="1" spans="1:128" s="122" customFormat="1" ht="28.8" x14ac:dyDescent="0.3">
      <c r="A1" s="151" t="s">
        <v>1684</v>
      </c>
      <c r="B1" s="151" t="s">
        <v>1685</v>
      </c>
      <c r="C1" s="151" t="s">
        <v>1686</v>
      </c>
      <c r="D1" s="151" t="s">
        <v>1687</v>
      </c>
      <c r="E1" s="151" t="s">
        <v>1688</v>
      </c>
      <c r="F1" s="151" t="s">
        <v>1689</v>
      </c>
      <c r="G1" s="151" t="s">
        <v>1690</v>
      </c>
      <c r="H1" s="151" t="s">
        <v>2269</v>
      </c>
      <c r="I1" s="151" t="s">
        <v>2270</v>
      </c>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c r="AT1" s="155"/>
      <c r="AU1" s="155"/>
      <c r="AV1" s="155"/>
      <c r="AW1" s="155"/>
      <c r="AX1" s="155"/>
      <c r="AY1" s="155"/>
      <c r="AZ1" s="155"/>
      <c r="BA1" s="155"/>
      <c r="BB1" s="155"/>
      <c r="BC1" s="155"/>
      <c r="BD1" s="155"/>
      <c r="BE1" s="155"/>
      <c r="BF1" s="155"/>
      <c r="BG1" s="155"/>
      <c r="BH1" s="155"/>
      <c r="BI1" s="155"/>
      <c r="BJ1" s="155"/>
      <c r="BK1" s="155"/>
      <c r="BL1" s="155"/>
      <c r="BM1" s="155"/>
      <c r="BN1" s="155"/>
      <c r="BO1" s="155"/>
      <c r="BP1" s="155"/>
      <c r="BQ1" s="155"/>
      <c r="BR1" s="155"/>
      <c r="BS1" s="155"/>
      <c r="BT1" s="155"/>
      <c r="BU1" s="155"/>
      <c r="BV1" s="155"/>
      <c r="BW1" s="155"/>
      <c r="BX1" s="155"/>
      <c r="BY1" s="155"/>
      <c r="BZ1" s="155"/>
      <c r="CA1" s="155"/>
      <c r="CB1" s="155"/>
      <c r="CC1" s="155"/>
      <c r="CD1" s="155"/>
      <c r="CE1" s="155"/>
      <c r="CF1" s="155"/>
      <c r="CG1" s="155"/>
      <c r="CH1" s="155"/>
      <c r="CI1" s="155"/>
      <c r="CJ1" s="155"/>
      <c r="CK1" s="155"/>
      <c r="CL1" s="155"/>
      <c r="CM1" s="155"/>
      <c r="CN1" s="155"/>
      <c r="CO1" s="155"/>
      <c r="CP1" s="155"/>
      <c r="CQ1" s="155"/>
      <c r="CR1" s="155"/>
      <c r="CS1" s="155"/>
      <c r="CT1" s="155"/>
      <c r="CU1" s="155"/>
      <c r="CV1" s="155"/>
      <c r="CW1" s="155"/>
      <c r="CX1" s="155"/>
      <c r="CY1" s="155"/>
      <c r="CZ1" s="155"/>
      <c r="DA1" s="155"/>
      <c r="DB1" s="155"/>
      <c r="DC1" s="155"/>
      <c r="DD1" s="155"/>
      <c r="DE1" s="155"/>
      <c r="DF1" s="155"/>
      <c r="DG1" s="155"/>
      <c r="DH1" s="155"/>
      <c r="DI1" s="155"/>
      <c r="DJ1" s="155"/>
      <c r="DK1" s="155"/>
      <c r="DL1" s="155"/>
      <c r="DM1" s="155"/>
      <c r="DN1" s="155"/>
      <c r="DO1" s="155"/>
      <c r="DP1" s="155"/>
      <c r="DQ1" s="155"/>
      <c r="DR1" s="155"/>
      <c r="DS1" s="155"/>
      <c r="DT1" s="155"/>
      <c r="DU1" s="155"/>
      <c r="DV1" s="155"/>
      <c r="DW1" s="155"/>
      <c r="DX1" s="155"/>
    </row>
    <row r="2" spans="1:128" ht="288" x14ac:dyDescent="0.3">
      <c r="A2" s="157" t="s">
        <v>2273</v>
      </c>
      <c r="B2" s="158" t="s">
        <v>2274</v>
      </c>
      <c r="C2" s="159"/>
      <c r="D2" s="159"/>
      <c r="E2" s="158" t="s">
        <v>1691</v>
      </c>
      <c r="F2" s="157">
        <v>4</v>
      </c>
      <c r="G2" s="158" t="s">
        <v>1692</v>
      </c>
      <c r="H2" s="160" t="s">
        <v>2271</v>
      </c>
      <c r="I2" s="160" t="s">
        <v>2272</v>
      </c>
    </row>
    <row r="3" spans="1:128" ht="14.4" x14ac:dyDescent="0.3">
      <c r="H3" s="123"/>
      <c r="I3" s="123"/>
    </row>
    <row r="4" spans="1:128" ht="14.4" x14ac:dyDescent="0.3">
      <c r="H4" s="123"/>
      <c r="I4" s="123"/>
    </row>
    <row r="5" spans="1:128" ht="14.4" x14ac:dyDescent="0.3">
      <c r="H5" s="123"/>
      <c r="I5" s="123"/>
    </row>
    <row r="6" spans="1:128" ht="14.4" x14ac:dyDescent="0.3">
      <c r="H6" s="123"/>
      <c r="I6" s="123"/>
    </row>
    <row r="7" spans="1:128" ht="14.4" x14ac:dyDescent="0.3">
      <c r="H7" s="123"/>
      <c r="I7" s="123"/>
    </row>
    <row r="8" spans="1:128" ht="14.4" x14ac:dyDescent="0.3">
      <c r="H8" s="123"/>
      <c r="I8" s="123"/>
    </row>
    <row r="9" spans="1:128" ht="14.4" x14ac:dyDescent="0.3">
      <c r="H9" s="123"/>
      <c r="I9" s="123"/>
    </row>
    <row r="10" spans="1:128" ht="14.4" x14ac:dyDescent="0.3">
      <c r="H10" s="123"/>
      <c r="I10" s="123"/>
    </row>
    <row r="11" spans="1:128" ht="14.4" x14ac:dyDescent="0.3">
      <c r="H11" s="123"/>
      <c r="I11" s="123"/>
    </row>
    <row r="12" spans="1:128" ht="14.4" x14ac:dyDescent="0.3">
      <c r="H12" s="123"/>
      <c r="I12" s="123"/>
    </row>
    <row r="13" spans="1:128" ht="14.4" x14ac:dyDescent="0.3">
      <c r="H13" s="123"/>
      <c r="I13" s="123"/>
    </row>
    <row r="14" spans="1:128" ht="14.4" x14ac:dyDescent="0.3">
      <c r="H14" s="123"/>
      <c r="I14" s="123"/>
    </row>
    <row r="15" spans="1:128" ht="14.4" x14ac:dyDescent="0.3">
      <c r="H15" s="123"/>
      <c r="I15" s="123"/>
    </row>
    <row r="16" spans="1:128" ht="14.4" x14ac:dyDescent="0.3">
      <c r="H16" s="123"/>
      <c r="I16" s="123"/>
    </row>
    <row r="17" spans="8:9" ht="14.4" x14ac:dyDescent="0.3">
      <c r="H17" s="123"/>
      <c r="I17" s="123"/>
    </row>
    <row r="18" spans="8:9" ht="14.4" x14ac:dyDescent="0.3">
      <c r="H18" s="123"/>
      <c r="I18" s="123"/>
    </row>
    <row r="19" spans="8:9" ht="14.4" x14ac:dyDescent="0.3">
      <c r="H19" s="123"/>
      <c r="I19" s="123"/>
    </row>
    <row r="20" spans="8:9" ht="14.4" x14ac:dyDescent="0.3">
      <c r="H20" s="123"/>
      <c r="I20" s="123"/>
    </row>
    <row r="21" spans="8:9" ht="14.4" x14ac:dyDescent="0.3">
      <c r="H21" s="123"/>
      <c r="I21" s="123"/>
    </row>
    <row r="22" spans="8:9" ht="14.4" x14ac:dyDescent="0.3">
      <c r="H22" s="123"/>
      <c r="I22" s="123"/>
    </row>
    <row r="23" spans="8:9" ht="14.4" x14ac:dyDescent="0.3">
      <c r="H23" s="123"/>
      <c r="I23" s="123"/>
    </row>
    <row r="24" spans="8:9" ht="14.4" x14ac:dyDescent="0.3">
      <c r="H24" s="123"/>
      <c r="I24" s="123"/>
    </row>
    <row r="25" spans="8:9" ht="14.4" x14ac:dyDescent="0.3">
      <c r="H25" s="123"/>
      <c r="I25" s="123"/>
    </row>
    <row r="26" spans="8:9" ht="14.4" x14ac:dyDescent="0.3">
      <c r="H26" s="123"/>
      <c r="I26" s="123"/>
    </row>
    <row r="27" spans="8:9" ht="14.4" x14ac:dyDescent="0.3">
      <c r="H27" s="123"/>
      <c r="I27" s="123"/>
    </row>
    <row r="28" spans="8:9" ht="14.4" x14ac:dyDescent="0.3">
      <c r="H28" s="123"/>
      <c r="I28" s="123"/>
    </row>
    <row r="29" spans="8:9" ht="14.4" x14ac:dyDescent="0.3">
      <c r="H29" s="123"/>
      <c r="I29" s="123"/>
    </row>
    <row r="30" spans="8:9" ht="14.4" x14ac:dyDescent="0.3">
      <c r="H30" s="123"/>
      <c r="I30" s="123"/>
    </row>
    <row r="31" spans="8:9" ht="14.4" x14ac:dyDescent="0.3">
      <c r="H31" s="123"/>
      <c r="I31" s="123"/>
    </row>
    <row r="32" spans="8:9" ht="14.4" x14ac:dyDescent="0.3">
      <c r="H32" s="123"/>
      <c r="I32" s="123"/>
    </row>
    <row r="33" spans="8:9" ht="14.4" x14ac:dyDescent="0.3">
      <c r="H33" s="123"/>
      <c r="I33" s="123"/>
    </row>
    <row r="34" spans="8:9" ht="14.4" x14ac:dyDescent="0.3">
      <c r="H34" s="123"/>
      <c r="I34" s="123"/>
    </row>
    <row r="35" spans="8:9" ht="14.4" x14ac:dyDescent="0.3">
      <c r="H35" s="123"/>
      <c r="I35" s="123"/>
    </row>
    <row r="36" spans="8:9" ht="14.4" x14ac:dyDescent="0.3">
      <c r="H36" s="123"/>
      <c r="I36" s="123"/>
    </row>
    <row r="37" spans="8:9" ht="14.4" x14ac:dyDescent="0.3">
      <c r="H37" s="123"/>
      <c r="I37" s="123"/>
    </row>
    <row r="38" spans="8:9" ht="14.4" x14ac:dyDescent="0.3">
      <c r="H38" s="123"/>
      <c r="I38" s="123"/>
    </row>
    <row r="39" spans="8:9" ht="14.4" x14ac:dyDescent="0.3">
      <c r="H39" s="123"/>
      <c r="I39" s="123"/>
    </row>
    <row r="40" spans="8:9" ht="14.4" x14ac:dyDescent="0.3">
      <c r="H40" s="123"/>
      <c r="I40" s="123"/>
    </row>
    <row r="41" spans="8:9" ht="14.4" x14ac:dyDescent="0.3">
      <c r="H41" s="123"/>
      <c r="I41" s="123"/>
    </row>
    <row r="42" spans="8:9" ht="14.4" x14ac:dyDescent="0.3">
      <c r="H42" s="123"/>
      <c r="I42" s="123"/>
    </row>
    <row r="43" spans="8:9" ht="14.4" x14ac:dyDescent="0.3">
      <c r="H43" s="123"/>
      <c r="I43" s="123"/>
    </row>
    <row r="44" spans="8:9" ht="14.4" x14ac:dyDescent="0.3">
      <c r="H44" s="123"/>
      <c r="I44" s="123"/>
    </row>
    <row r="45" spans="8:9" ht="14.4" x14ac:dyDescent="0.3">
      <c r="H45" s="123"/>
      <c r="I45" s="123"/>
    </row>
    <row r="46" spans="8:9" ht="14.4" x14ac:dyDescent="0.3">
      <c r="H46" s="123"/>
      <c r="I46" s="123"/>
    </row>
    <row r="47" spans="8:9" ht="14.4" x14ac:dyDescent="0.3">
      <c r="H47" s="123"/>
      <c r="I47" s="123"/>
    </row>
    <row r="48" spans="8:9" ht="14.4" x14ac:dyDescent="0.3">
      <c r="H48" s="123"/>
      <c r="I48" s="123"/>
    </row>
    <row r="49" spans="8:9" ht="14.4" x14ac:dyDescent="0.3">
      <c r="H49" s="123"/>
      <c r="I49" s="123"/>
    </row>
    <row r="50" spans="8:9" ht="14.4" x14ac:dyDescent="0.3">
      <c r="H50" s="123"/>
      <c r="I50" s="123"/>
    </row>
    <row r="51" spans="8:9" ht="14.4" x14ac:dyDescent="0.3">
      <c r="H51" s="123"/>
      <c r="I51" s="123"/>
    </row>
    <row r="52" spans="8:9" ht="14.4" x14ac:dyDescent="0.3">
      <c r="H52" s="123"/>
      <c r="I52" s="123"/>
    </row>
    <row r="53" spans="8:9" ht="14.4" x14ac:dyDescent="0.3">
      <c r="H53" s="123"/>
      <c r="I53" s="123"/>
    </row>
    <row r="54" spans="8:9" ht="14.4" x14ac:dyDescent="0.3">
      <c r="H54" s="123"/>
      <c r="I54" s="123"/>
    </row>
    <row r="55" spans="8:9" ht="14.4" x14ac:dyDescent="0.3">
      <c r="H55" s="123"/>
      <c r="I55" s="123"/>
    </row>
    <row r="56" spans="8:9" ht="14.4" x14ac:dyDescent="0.3">
      <c r="H56" s="123"/>
      <c r="I56" s="123"/>
    </row>
    <row r="57" spans="8:9" ht="14.4" x14ac:dyDescent="0.3">
      <c r="H57" s="123"/>
      <c r="I57" s="123"/>
    </row>
    <row r="58" spans="8:9" ht="14.4" x14ac:dyDescent="0.3">
      <c r="H58" s="123"/>
      <c r="I58" s="123"/>
    </row>
    <row r="59" spans="8:9" ht="14.4" x14ac:dyDescent="0.3">
      <c r="H59" s="123"/>
      <c r="I59" s="123"/>
    </row>
    <row r="60" spans="8:9" ht="14.4" x14ac:dyDescent="0.3">
      <c r="H60" s="123"/>
      <c r="I60" s="123"/>
    </row>
    <row r="61" spans="8:9" ht="14.4" x14ac:dyDescent="0.3">
      <c r="H61" s="123"/>
      <c r="I61" s="123"/>
    </row>
    <row r="62" spans="8:9" ht="14.4" x14ac:dyDescent="0.3">
      <c r="H62" s="123"/>
      <c r="I62" s="123"/>
    </row>
    <row r="63" spans="8:9" ht="14.4" x14ac:dyDescent="0.3">
      <c r="H63" s="123"/>
      <c r="I63" s="123"/>
    </row>
    <row r="64" spans="8:9" ht="14.4" x14ac:dyDescent="0.3">
      <c r="H64" s="123"/>
      <c r="I64" s="123"/>
    </row>
    <row r="65" spans="8:9" ht="14.4" x14ac:dyDescent="0.3">
      <c r="H65" s="123"/>
      <c r="I65" s="123"/>
    </row>
    <row r="66" spans="8:9" ht="14.4" x14ac:dyDescent="0.3">
      <c r="H66" s="123"/>
      <c r="I66" s="123"/>
    </row>
    <row r="67" spans="8:9" ht="14.4" x14ac:dyDescent="0.3">
      <c r="H67" s="123"/>
      <c r="I67" s="123"/>
    </row>
    <row r="68" spans="8:9" ht="14.4" x14ac:dyDescent="0.3">
      <c r="H68" s="123"/>
      <c r="I68" s="123"/>
    </row>
    <row r="69" spans="8:9" ht="14.4" x14ac:dyDescent="0.3">
      <c r="H69" s="123"/>
      <c r="I69" s="123"/>
    </row>
    <row r="70" spans="8:9" ht="14.4" x14ac:dyDescent="0.3">
      <c r="H70" s="123"/>
      <c r="I70" s="123"/>
    </row>
    <row r="71" spans="8:9" ht="14.4" x14ac:dyDescent="0.3">
      <c r="H71" s="123"/>
      <c r="I71" s="123"/>
    </row>
    <row r="72" spans="8:9" ht="14.4" x14ac:dyDescent="0.3">
      <c r="H72" s="123"/>
      <c r="I72" s="123"/>
    </row>
    <row r="73" spans="8:9" ht="14.4" x14ac:dyDescent="0.3">
      <c r="H73" s="123"/>
      <c r="I73" s="123"/>
    </row>
    <row r="74" spans="8:9" ht="14.4" x14ac:dyDescent="0.3">
      <c r="H74" s="123"/>
      <c r="I74" s="123"/>
    </row>
    <row r="75" spans="8:9" ht="14.4" x14ac:dyDescent="0.3">
      <c r="H75" s="123"/>
      <c r="I75" s="123"/>
    </row>
    <row r="76" spans="8:9" ht="14.4" x14ac:dyDescent="0.3">
      <c r="H76" s="123"/>
      <c r="I76" s="123"/>
    </row>
    <row r="77" spans="8:9" ht="14.4" x14ac:dyDescent="0.3">
      <c r="H77" s="123"/>
      <c r="I77" s="123"/>
    </row>
    <row r="78" spans="8:9" ht="14.4" x14ac:dyDescent="0.3">
      <c r="H78" s="123"/>
      <c r="I78" s="123"/>
    </row>
    <row r="79" spans="8:9" ht="14.4" x14ac:dyDescent="0.3">
      <c r="H79" s="123"/>
      <c r="I79" s="123"/>
    </row>
    <row r="80" spans="8:9" ht="14.4" x14ac:dyDescent="0.3">
      <c r="H80" s="123"/>
      <c r="I80" s="123"/>
    </row>
    <row r="81" spans="8:9" ht="14.4" x14ac:dyDescent="0.3">
      <c r="H81" s="123"/>
      <c r="I81" s="123"/>
    </row>
    <row r="82" spans="8:9" ht="14.4" x14ac:dyDescent="0.3">
      <c r="H82" s="123"/>
      <c r="I82" s="123"/>
    </row>
    <row r="83" spans="8:9" ht="14.4" x14ac:dyDescent="0.3">
      <c r="H83" s="123"/>
      <c r="I83" s="123"/>
    </row>
    <row r="84" spans="8:9" ht="14.4" x14ac:dyDescent="0.3">
      <c r="H84" s="123"/>
      <c r="I84" s="123"/>
    </row>
    <row r="85" spans="8:9" ht="14.4" x14ac:dyDescent="0.3">
      <c r="H85" s="123"/>
      <c r="I85" s="123"/>
    </row>
    <row r="86" spans="8:9" ht="14.4" x14ac:dyDescent="0.3">
      <c r="H86" s="123"/>
      <c r="I86" s="123"/>
    </row>
    <row r="87" spans="8:9" ht="14.4" x14ac:dyDescent="0.3">
      <c r="H87" s="123"/>
      <c r="I87" s="123"/>
    </row>
    <row r="88" spans="8:9" ht="14.4" x14ac:dyDescent="0.3">
      <c r="H88" s="123"/>
      <c r="I88" s="123"/>
    </row>
    <row r="89" spans="8:9" ht="14.4" x14ac:dyDescent="0.3">
      <c r="H89" s="123"/>
      <c r="I89" s="123"/>
    </row>
    <row r="90" spans="8:9" ht="14.4" x14ac:dyDescent="0.3">
      <c r="H90" s="123"/>
      <c r="I90" s="123"/>
    </row>
    <row r="91" spans="8:9" ht="14.4" x14ac:dyDescent="0.3">
      <c r="H91" s="123"/>
      <c r="I91" s="123"/>
    </row>
    <row r="92" spans="8:9" ht="14.4" x14ac:dyDescent="0.3">
      <c r="H92" s="123"/>
      <c r="I92" s="123"/>
    </row>
    <row r="93" spans="8:9" ht="14.4" x14ac:dyDescent="0.3">
      <c r="H93" s="123"/>
      <c r="I93" s="123"/>
    </row>
    <row r="94" spans="8:9" ht="14.4" x14ac:dyDescent="0.3">
      <c r="H94" s="123"/>
      <c r="I94" s="123"/>
    </row>
    <row r="95" spans="8:9" ht="14.4" x14ac:dyDescent="0.3">
      <c r="H95" s="123"/>
      <c r="I95" s="123"/>
    </row>
    <row r="96" spans="8:9" ht="14.4" x14ac:dyDescent="0.3">
      <c r="H96" s="123"/>
      <c r="I96" s="123"/>
    </row>
    <row r="97" spans="8:9" ht="14.4" x14ac:dyDescent="0.3">
      <c r="H97" s="123"/>
      <c r="I97" s="123"/>
    </row>
    <row r="98" spans="8:9" ht="14.4" x14ac:dyDescent="0.3">
      <c r="H98" s="123"/>
      <c r="I98" s="123"/>
    </row>
    <row r="99" spans="8:9" ht="14.4" x14ac:dyDescent="0.3">
      <c r="H99" s="123"/>
      <c r="I99" s="123"/>
    </row>
    <row r="100" spans="8:9" ht="14.4" x14ac:dyDescent="0.3">
      <c r="H100" s="123"/>
      <c r="I100" s="123"/>
    </row>
    <row r="101" spans="8:9" ht="14.4" x14ac:dyDescent="0.3">
      <c r="H101" s="123"/>
      <c r="I101" s="123"/>
    </row>
    <row r="102" spans="8:9" ht="14.4" x14ac:dyDescent="0.3">
      <c r="H102" s="123"/>
      <c r="I102" s="123"/>
    </row>
    <row r="103" spans="8:9" ht="14.4" x14ac:dyDescent="0.3">
      <c r="H103" s="123"/>
      <c r="I103" s="123"/>
    </row>
    <row r="104" spans="8:9" ht="14.4" x14ac:dyDescent="0.3">
      <c r="H104" s="123"/>
      <c r="I104" s="123"/>
    </row>
    <row r="105" spans="8:9" ht="14.4" x14ac:dyDescent="0.3">
      <c r="H105" s="123"/>
      <c r="I105" s="123"/>
    </row>
    <row r="106" spans="8:9" ht="14.4" x14ac:dyDescent="0.3">
      <c r="H106" s="123"/>
      <c r="I106" s="123"/>
    </row>
    <row r="107" spans="8:9" ht="14.4" x14ac:dyDescent="0.3">
      <c r="H107" s="123"/>
      <c r="I107" s="123"/>
    </row>
    <row r="108" spans="8:9" ht="14.4" x14ac:dyDescent="0.3">
      <c r="H108" s="123"/>
      <c r="I108" s="123"/>
    </row>
    <row r="109" spans="8:9" ht="14.4" x14ac:dyDescent="0.3">
      <c r="H109" s="123"/>
      <c r="I109" s="123"/>
    </row>
    <row r="110" spans="8:9" ht="14.4" x14ac:dyDescent="0.3">
      <c r="H110" s="123"/>
      <c r="I110" s="123"/>
    </row>
    <row r="111" spans="8:9" ht="14.4" x14ac:dyDescent="0.3">
      <c r="H111" s="123"/>
      <c r="I111" s="123"/>
    </row>
    <row r="112" spans="8:9" ht="14.4" x14ac:dyDescent="0.3">
      <c r="H112" s="123"/>
      <c r="I112" s="123"/>
    </row>
    <row r="113" spans="8:9" ht="14.4" x14ac:dyDescent="0.3">
      <c r="H113" s="123"/>
      <c r="I113" s="123"/>
    </row>
    <row r="114" spans="8:9" ht="14.4" x14ac:dyDescent="0.3">
      <c r="H114" s="123"/>
      <c r="I114" s="123"/>
    </row>
    <row r="115" spans="8:9" ht="14.4" x14ac:dyDescent="0.3">
      <c r="H115" s="123"/>
      <c r="I115" s="123"/>
    </row>
    <row r="116" spans="8:9" ht="14.4" x14ac:dyDescent="0.3">
      <c r="H116" s="123"/>
      <c r="I116" s="123"/>
    </row>
    <row r="117" spans="8:9" ht="14.4" x14ac:dyDescent="0.3">
      <c r="H117" s="123"/>
      <c r="I117" s="123"/>
    </row>
    <row r="118" spans="8:9" ht="14.4" x14ac:dyDescent="0.3">
      <c r="H118" s="123"/>
      <c r="I118" s="123"/>
    </row>
    <row r="119" spans="8:9" ht="14.4" x14ac:dyDescent="0.3">
      <c r="H119" s="123"/>
      <c r="I119" s="123"/>
    </row>
    <row r="120" spans="8:9" ht="14.4" x14ac:dyDescent="0.3">
      <c r="H120" s="123"/>
      <c r="I120" s="123"/>
    </row>
    <row r="121" spans="8:9" ht="14.4" x14ac:dyDescent="0.3">
      <c r="H121" s="123"/>
      <c r="I121" s="123"/>
    </row>
    <row r="122" spans="8:9" ht="14.4" x14ac:dyDescent="0.3">
      <c r="H122" s="123"/>
      <c r="I122" s="123"/>
    </row>
    <row r="123" spans="8:9" ht="14.4" x14ac:dyDescent="0.3">
      <c r="H123" s="123"/>
      <c r="I123" s="123"/>
    </row>
    <row r="124" spans="8:9" ht="14.4" x14ac:dyDescent="0.3">
      <c r="H124" s="123"/>
      <c r="I124" s="123"/>
    </row>
    <row r="125" spans="8:9" ht="14.4" x14ac:dyDescent="0.3">
      <c r="H125" s="123"/>
      <c r="I125" s="123"/>
    </row>
    <row r="126" spans="8:9" ht="14.4" x14ac:dyDescent="0.3">
      <c r="H126" s="123"/>
      <c r="I126" s="123"/>
    </row>
    <row r="127" spans="8:9" ht="14.4" x14ac:dyDescent="0.3">
      <c r="H127" s="123"/>
      <c r="I127" s="123"/>
    </row>
    <row r="128" spans="8:9" ht="14.4" x14ac:dyDescent="0.3">
      <c r="H128" s="123"/>
      <c r="I128" s="123"/>
    </row>
    <row r="129" spans="8:9" ht="14.4" x14ac:dyDescent="0.3">
      <c r="H129" s="123"/>
      <c r="I129" s="123"/>
    </row>
    <row r="130" spans="8:9" ht="14.4" x14ac:dyDescent="0.3">
      <c r="H130" s="123"/>
      <c r="I130" s="123"/>
    </row>
    <row r="131" spans="8:9" ht="14.4" x14ac:dyDescent="0.3">
      <c r="H131" s="123"/>
      <c r="I131" s="123"/>
    </row>
    <row r="132" spans="8:9" ht="14.4" x14ac:dyDescent="0.3">
      <c r="H132" s="123"/>
      <c r="I132" s="123"/>
    </row>
    <row r="133" spans="8:9" ht="14.4" x14ac:dyDescent="0.3">
      <c r="H133" s="123"/>
      <c r="I133" s="123"/>
    </row>
    <row r="134" spans="8:9" ht="14.4" x14ac:dyDescent="0.3">
      <c r="H134" s="123"/>
      <c r="I134" s="123"/>
    </row>
    <row r="135" spans="8:9" ht="14.4" x14ac:dyDescent="0.3">
      <c r="H135" s="123"/>
      <c r="I135" s="123"/>
    </row>
    <row r="136" spans="8:9" ht="14.4" x14ac:dyDescent="0.3">
      <c r="H136" s="123"/>
      <c r="I136" s="123"/>
    </row>
    <row r="137" spans="8:9" ht="14.4" x14ac:dyDescent="0.3">
      <c r="H137" s="123"/>
      <c r="I137" s="123"/>
    </row>
    <row r="138" spans="8:9" ht="14.4" x14ac:dyDescent="0.3">
      <c r="H138" s="123"/>
      <c r="I138" s="123"/>
    </row>
    <row r="139" spans="8:9" ht="14.4" x14ac:dyDescent="0.3">
      <c r="H139" s="123"/>
      <c r="I139" s="123"/>
    </row>
    <row r="140" spans="8:9" ht="14.4" x14ac:dyDescent="0.3">
      <c r="H140" s="123"/>
      <c r="I140" s="123"/>
    </row>
    <row r="141" spans="8:9" ht="14.4" x14ac:dyDescent="0.3">
      <c r="H141" s="123"/>
      <c r="I141" s="123"/>
    </row>
    <row r="142" spans="8:9" ht="14.4" x14ac:dyDescent="0.3">
      <c r="H142" s="123"/>
      <c r="I142" s="123"/>
    </row>
    <row r="143" spans="8:9" ht="14.4" x14ac:dyDescent="0.3">
      <c r="H143" s="123"/>
      <c r="I143" s="123"/>
    </row>
    <row r="144" spans="8:9" ht="14.4" x14ac:dyDescent="0.3">
      <c r="H144" s="123"/>
      <c r="I144" s="123"/>
    </row>
    <row r="145" spans="8:9" ht="14.4" x14ac:dyDescent="0.3">
      <c r="H145" s="123"/>
      <c r="I145" s="123"/>
    </row>
    <row r="146" spans="8:9" ht="14.4" x14ac:dyDescent="0.3">
      <c r="H146" s="123"/>
      <c r="I146" s="123"/>
    </row>
    <row r="147" spans="8:9" ht="14.4" x14ac:dyDescent="0.3">
      <c r="H147" s="123"/>
      <c r="I147" s="123"/>
    </row>
    <row r="148" spans="8:9" ht="14.4" x14ac:dyDescent="0.3">
      <c r="H148" s="123"/>
      <c r="I148" s="123"/>
    </row>
    <row r="149" spans="8:9" ht="14.4" x14ac:dyDescent="0.3">
      <c r="H149" s="123"/>
      <c r="I149" s="123"/>
    </row>
    <row r="150" spans="8:9" ht="14.4" x14ac:dyDescent="0.3">
      <c r="H150" s="123"/>
      <c r="I150" s="123"/>
    </row>
    <row r="151" spans="8:9" ht="14.4" x14ac:dyDescent="0.3">
      <c r="H151" s="123"/>
      <c r="I151" s="123"/>
    </row>
    <row r="152" spans="8:9" ht="14.4" x14ac:dyDescent="0.3">
      <c r="H152" s="123"/>
      <c r="I152" s="123"/>
    </row>
    <row r="153" spans="8:9" ht="14.4" x14ac:dyDescent="0.3">
      <c r="H153" s="123"/>
      <c r="I153" s="123"/>
    </row>
    <row r="154" spans="8:9" ht="14.4" x14ac:dyDescent="0.3">
      <c r="H154" s="123"/>
      <c r="I154" s="123"/>
    </row>
    <row r="155" spans="8:9" ht="14.4" x14ac:dyDescent="0.3">
      <c r="H155" s="123"/>
      <c r="I155" s="123"/>
    </row>
    <row r="156" spans="8:9" ht="14.4" x14ac:dyDescent="0.3">
      <c r="H156" s="123"/>
      <c r="I156" s="123"/>
    </row>
    <row r="157" spans="8:9" ht="14.4" x14ac:dyDescent="0.3">
      <c r="H157" s="123"/>
      <c r="I157" s="123"/>
    </row>
    <row r="158" spans="8:9" ht="14.4" x14ac:dyDescent="0.3">
      <c r="H158" s="123"/>
      <c r="I158" s="123"/>
    </row>
    <row r="159" spans="8:9" ht="14.4" x14ac:dyDescent="0.3">
      <c r="H159" s="123"/>
      <c r="I159" s="123"/>
    </row>
    <row r="160" spans="8:9" ht="14.4" x14ac:dyDescent="0.3">
      <c r="H160" s="123"/>
      <c r="I160" s="123"/>
    </row>
    <row r="161" spans="8:9" ht="14.4" x14ac:dyDescent="0.3">
      <c r="H161" s="123"/>
      <c r="I161" s="123"/>
    </row>
    <row r="162" spans="8:9" ht="14.4" x14ac:dyDescent="0.3">
      <c r="H162" s="123"/>
      <c r="I162" s="123"/>
    </row>
    <row r="163" spans="8:9" ht="14.4" x14ac:dyDescent="0.3">
      <c r="H163" s="123"/>
      <c r="I163" s="123"/>
    </row>
    <row r="164" spans="8:9" ht="14.4" x14ac:dyDescent="0.3">
      <c r="H164" s="123"/>
      <c r="I164" s="123"/>
    </row>
    <row r="165" spans="8:9" ht="14.4" x14ac:dyDescent="0.3">
      <c r="H165" s="123"/>
      <c r="I165" s="123"/>
    </row>
    <row r="166" spans="8:9" ht="14.4" x14ac:dyDescent="0.3">
      <c r="H166" s="123"/>
      <c r="I166" s="123"/>
    </row>
    <row r="167" spans="8:9" ht="14.4" x14ac:dyDescent="0.3">
      <c r="H167" s="123"/>
      <c r="I167" s="123"/>
    </row>
    <row r="168" spans="8:9" ht="14.4" x14ac:dyDescent="0.3">
      <c r="H168" s="123"/>
      <c r="I168" s="123"/>
    </row>
    <row r="169" spans="8:9" ht="14.4" x14ac:dyDescent="0.3">
      <c r="H169" s="123"/>
      <c r="I169" s="123"/>
    </row>
    <row r="170" spans="8:9" ht="14.4" x14ac:dyDescent="0.3">
      <c r="H170" s="123"/>
      <c r="I170" s="123"/>
    </row>
    <row r="171" spans="8:9" ht="14.4" x14ac:dyDescent="0.3">
      <c r="H171" s="123"/>
      <c r="I171" s="123"/>
    </row>
    <row r="172" spans="8:9" ht="14.4" x14ac:dyDescent="0.3">
      <c r="H172" s="123"/>
      <c r="I172" s="123"/>
    </row>
    <row r="173" spans="8:9" ht="14.4" x14ac:dyDescent="0.3">
      <c r="H173" s="123"/>
      <c r="I173" s="123"/>
    </row>
    <row r="174" spans="8:9" ht="14.4" x14ac:dyDescent="0.3">
      <c r="H174" s="123"/>
      <c r="I174" s="123"/>
    </row>
    <row r="175" spans="8:9" ht="14.4" x14ac:dyDescent="0.3">
      <c r="H175" s="123"/>
      <c r="I175" s="123"/>
    </row>
    <row r="176" spans="8:9" ht="14.4" x14ac:dyDescent="0.3">
      <c r="H176" s="123"/>
      <c r="I176" s="123"/>
    </row>
    <row r="177" spans="8:9" ht="14.4" x14ac:dyDescent="0.3">
      <c r="H177" s="123"/>
      <c r="I177" s="123"/>
    </row>
    <row r="178" spans="8:9" ht="14.4" x14ac:dyDescent="0.3">
      <c r="H178" s="123"/>
      <c r="I178" s="123"/>
    </row>
    <row r="179" spans="8:9" ht="14.4" x14ac:dyDescent="0.3">
      <c r="H179" s="123"/>
      <c r="I179" s="123"/>
    </row>
    <row r="180" spans="8:9" ht="14.4" x14ac:dyDescent="0.3">
      <c r="H180" s="123"/>
      <c r="I180" s="123"/>
    </row>
    <row r="181" spans="8:9" ht="14.4" x14ac:dyDescent="0.3">
      <c r="H181" s="123"/>
      <c r="I181" s="123"/>
    </row>
    <row r="182" spans="8:9" ht="14.4" x14ac:dyDescent="0.3">
      <c r="H182" s="123"/>
      <c r="I182" s="123"/>
    </row>
    <row r="183" spans="8:9" ht="14.4" x14ac:dyDescent="0.3">
      <c r="H183" s="123"/>
      <c r="I183" s="123"/>
    </row>
    <row r="184" spans="8:9" ht="14.4" x14ac:dyDescent="0.3">
      <c r="H184" s="123"/>
      <c r="I184" s="123"/>
    </row>
    <row r="185" spans="8:9" ht="14.4" x14ac:dyDescent="0.3">
      <c r="H185" s="123"/>
      <c r="I185" s="123"/>
    </row>
    <row r="186" spans="8:9" ht="14.4" x14ac:dyDescent="0.3">
      <c r="H186" s="123"/>
      <c r="I186" s="123"/>
    </row>
    <row r="187" spans="8:9" ht="14.4" x14ac:dyDescent="0.3">
      <c r="H187" s="123"/>
      <c r="I187" s="123"/>
    </row>
    <row r="188" spans="8:9" ht="14.4" x14ac:dyDescent="0.3">
      <c r="H188" s="123"/>
      <c r="I188" s="123"/>
    </row>
    <row r="189" spans="8:9" ht="14.4" x14ac:dyDescent="0.3">
      <c r="H189" s="123"/>
      <c r="I189" s="123"/>
    </row>
    <row r="190" spans="8:9" ht="14.4" x14ac:dyDescent="0.3">
      <c r="H190" s="123"/>
      <c r="I190" s="123"/>
    </row>
    <row r="191" spans="8:9" ht="14.4" x14ac:dyDescent="0.3">
      <c r="H191" s="123"/>
      <c r="I191" s="123"/>
    </row>
    <row r="192" spans="8:9" ht="14.4" x14ac:dyDescent="0.3">
      <c r="H192" s="123"/>
      <c r="I192" s="123"/>
    </row>
    <row r="193" spans="8:9" ht="14.4" x14ac:dyDescent="0.3">
      <c r="H193" s="123"/>
      <c r="I193" s="123"/>
    </row>
    <row r="194" spans="8:9" ht="14.4" x14ac:dyDescent="0.3">
      <c r="H194" s="123"/>
      <c r="I194" s="123"/>
    </row>
    <row r="195" spans="8:9" ht="14.4" x14ac:dyDescent="0.3">
      <c r="H195" s="123"/>
      <c r="I195" s="123"/>
    </row>
    <row r="196" spans="8:9" ht="14.4" x14ac:dyDescent="0.3">
      <c r="H196" s="123"/>
      <c r="I196" s="123"/>
    </row>
    <row r="197" spans="8:9" ht="14.4" x14ac:dyDescent="0.3">
      <c r="H197" s="123"/>
      <c r="I197" s="123"/>
    </row>
    <row r="198" spans="8:9" ht="14.4" x14ac:dyDescent="0.3">
      <c r="H198" s="123"/>
      <c r="I198" s="123"/>
    </row>
    <row r="199" spans="8:9" ht="14.4" x14ac:dyDescent="0.3">
      <c r="H199" s="123"/>
      <c r="I199" s="123"/>
    </row>
    <row r="200" spans="8:9" ht="14.4" x14ac:dyDescent="0.3">
      <c r="H200" s="123"/>
      <c r="I200" s="123"/>
    </row>
    <row r="201" spans="8:9" ht="14.4" x14ac:dyDescent="0.3">
      <c r="H201" s="123"/>
      <c r="I201" s="123"/>
    </row>
    <row r="202" spans="8:9" ht="14.4" x14ac:dyDescent="0.3">
      <c r="H202" s="123"/>
      <c r="I202" s="123"/>
    </row>
    <row r="203" spans="8:9" ht="14.4" x14ac:dyDescent="0.3">
      <c r="H203" s="123"/>
      <c r="I203" s="123"/>
    </row>
    <row r="204" spans="8:9" ht="14.4" x14ac:dyDescent="0.3">
      <c r="H204" s="123"/>
      <c r="I204" s="123"/>
    </row>
    <row r="205" spans="8:9" ht="14.4" x14ac:dyDescent="0.3">
      <c r="H205" s="123"/>
      <c r="I205" s="123"/>
    </row>
    <row r="206" spans="8:9" ht="14.4" x14ac:dyDescent="0.3">
      <c r="H206" s="123"/>
      <c r="I206" s="123"/>
    </row>
    <row r="207" spans="8:9" ht="14.4" x14ac:dyDescent="0.3">
      <c r="H207" s="123"/>
      <c r="I207" s="123"/>
    </row>
    <row r="208" spans="8:9" ht="14.4" x14ac:dyDescent="0.3">
      <c r="H208" s="123"/>
      <c r="I208" s="123"/>
    </row>
    <row r="209" spans="8:9" ht="14.4" x14ac:dyDescent="0.3">
      <c r="H209" s="123"/>
      <c r="I209" s="123"/>
    </row>
    <row r="210" spans="8:9" ht="14.4" x14ac:dyDescent="0.3">
      <c r="H210" s="123"/>
      <c r="I210" s="123"/>
    </row>
    <row r="211" spans="8:9" ht="14.4" x14ac:dyDescent="0.3">
      <c r="H211" s="123"/>
      <c r="I211" s="123"/>
    </row>
    <row r="212" spans="8:9" ht="14.4" x14ac:dyDescent="0.3">
      <c r="H212" s="123"/>
      <c r="I212" s="123"/>
    </row>
    <row r="213" spans="8:9" ht="14.4" x14ac:dyDescent="0.3">
      <c r="H213" s="123"/>
      <c r="I213" s="123"/>
    </row>
    <row r="214" spans="8:9" ht="14.4" x14ac:dyDescent="0.3">
      <c r="H214" s="123"/>
      <c r="I214" s="123"/>
    </row>
    <row r="215" spans="8:9" ht="14.4" x14ac:dyDescent="0.3">
      <c r="H215" s="123"/>
      <c r="I215" s="123"/>
    </row>
    <row r="216" spans="8:9" ht="14.4" x14ac:dyDescent="0.3">
      <c r="H216" s="123"/>
      <c r="I216" s="123"/>
    </row>
    <row r="217" spans="8:9" ht="14.4" x14ac:dyDescent="0.3">
      <c r="H217" s="123"/>
      <c r="I217" s="123"/>
    </row>
    <row r="218" spans="8:9" ht="14.4" x14ac:dyDescent="0.3">
      <c r="H218" s="123"/>
      <c r="I218" s="123"/>
    </row>
    <row r="219" spans="8:9" ht="14.4" x14ac:dyDescent="0.3">
      <c r="H219" s="123"/>
      <c r="I219" s="123"/>
    </row>
    <row r="220" spans="8:9" ht="14.4" x14ac:dyDescent="0.3">
      <c r="H220" s="123"/>
      <c r="I220" s="123"/>
    </row>
    <row r="221" spans="8:9" ht="14.4" x14ac:dyDescent="0.3">
      <c r="H221" s="123"/>
      <c r="I221" s="123"/>
    </row>
    <row r="222" spans="8:9" ht="14.4" x14ac:dyDescent="0.3">
      <c r="H222" s="123"/>
      <c r="I222" s="123"/>
    </row>
    <row r="223" spans="8:9" ht="14.4" x14ac:dyDescent="0.3">
      <c r="H223" s="123"/>
      <c r="I223" s="123"/>
    </row>
    <row r="224" spans="8:9" ht="14.4" x14ac:dyDescent="0.3">
      <c r="H224" s="123"/>
      <c r="I224" s="123"/>
    </row>
    <row r="225" spans="8:9" ht="14.4" x14ac:dyDescent="0.3">
      <c r="H225" s="123"/>
      <c r="I225" s="123"/>
    </row>
    <row r="226" spans="8:9" ht="14.4" x14ac:dyDescent="0.3">
      <c r="H226" s="123"/>
      <c r="I226" s="123"/>
    </row>
    <row r="227" spans="8:9" ht="14.4" x14ac:dyDescent="0.3">
      <c r="H227" s="123"/>
      <c r="I227" s="123"/>
    </row>
    <row r="228" spans="8:9" ht="14.4" x14ac:dyDescent="0.3">
      <c r="H228" s="123"/>
      <c r="I228" s="123"/>
    </row>
    <row r="229" spans="8:9" ht="14.4" x14ac:dyDescent="0.3">
      <c r="H229" s="123"/>
      <c r="I229" s="123"/>
    </row>
    <row r="230" spans="8:9" ht="14.4" x14ac:dyDescent="0.3">
      <c r="H230" s="123"/>
      <c r="I230" s="123"/>
    </row>
    <row r="231" spans="8:9" ht="14.4" x14ac:dyDescent="0.3">
      <c r="H231" s="123"/>
      <c r="I231" s="123"/>
    </row>
    <row r="232" spans="8:9" ht="14.4" x14ac:dyDescent="0.3">
      <c r="H232" s="123"/>
      <c r="I232" s="123"/>
    </row>
    <row r="233" spans="8:9" ht="14.4" x14ac:dyDescent="0.3">
      <c r="H233" s="123"/>
      <c r="I233" s="123"/>
    </row>
    <row r="234" spans="8:9" ht="14.4" x14ac:dyDescent="0.3">
      <c r="H234" s="123"/>
      <c r="I234" s="123"/>
    </row>
    <row r="235" spans="8:9" ht="14.4" x14ac:dyDescent="0.3">
      <c r="H235" s="123"/>
      <c r="I235" s="123"/>
    </row>
    <row r="236" spans="8:9" ht="14.4" x14ac:dyDescent="0.3">
      <c r="H236" s="123"/>
      <c r="I236" s="123"/>
    </row>
    <row r="237" spans="8:9" ht="14.4" x14ac:dyDescent="0.3">
      <c r="H237" s="123"/>
      <c r="I237" s="123"/>
    </row>
    <row r="238" spans="8:9" ht="14.4" x14ac:dyDescent="0.3">
      <c r="H238" s="123"/>
      <c r="I238" s="123"/>
    </row>
    <row r="239" spans="8:9" ht="14.4" x14ac:dyDescent="0.3">
      <c r="H239" s="123"/>
      <c r="I239" s="123"/>
    </row>
    <row r="240" spans="8:9" ht="14.4" x14ac:dyDescent="0.3">
      <c r="H240" s="123"/>
      <c r="I240" s="123"/>
    </row>
    <row r="241" spans="8:9" ht="14.4" x14ac:dyDescent="0.3">
      <c r="H241" s="123"/>
      <c r="I241" s="123"/>
    </row>
    <row r="242" spans="8:9" ht="14.4" x14ac:dyDescent="0.3">
      <c r="H242" s="123"/>
      <c r="I242" s="123"/>
    </row>
    <row r="243" spans="8:9" ht="14.4" x14ac:dyDescent="0.3">
      <c r="H243" s="123"/>
      <c r="I243" s="123"/>
    </row>
    <row r="244" spans="8:9" ht="14.4" x14ac:dyDescent="0.3">
      <c r="H244" s="123"/>
      <c r="I244" s="123"/>
    </row>
    <row r="245" spans="8:9" ht="14.4" x14ac:dyDescent="0.3">
      <c r="H245" s="123"/>
      <c r="I245" s="123"/>
    </row>
    <row r="246" spans="8:9" ht="14.4" x14ac:dyDescent="0.3">
      <c r="H246" s="123"/>
      <c r="I246" s="123"/>
    </row>
    <row r="247" spans="8:9" ht="14.4" x14ac:dyDescent="0.3">
      <c r="H247" s="123"/>
      <c r="I247" s="123"/>
    </row>
    <row r="248" spans="8:9" ht="14.4" x14ac:dyDescent="0.3">
      <c r="H248" s="123"/>
      <c r="I248" s="123"/>
    </row>
    <row r="249" spans="8:9" ht="14.4" x14ac:dyDescent="0.3">
      <c r="H249" s="123"/>
      <c r="I249" s="123"/>
    </row>
    <row r="250" spans="8:9" ht="14.4" x14ac:dyDescent="0.3">
      <c r="H250" s="123"/>
      <c r="I250" s="123"/>
    </row>
    <row r="251" spans="8:9" ht="14.4" x14ac:dyDescent="0.3">
      <c r="H251" s="123"/>
      <c r="I251" s="123"/>
    </row>
    <row r="252" spans="8:9" ht="14.4" x14ac:dyDescent="0.3">
      <c r="H252" s="123"/>
      <c r="I252" s="123"/>
    </row>
    <row r="253" spans="8:9" ht="14.4" x14ac:dyDescent="0.3">
      <c r="H253" s="123"/>
      <c r="I253" s="123"/>
    </row>
    <row r="254" spans="8:9" ht="14.4" x14ac:dyDescent="0.3">
      <c r="H254" s="123"/>
      <c r="I254" s="123"/>
    </row>
    <row r="255" spans="8:9" ht="14.4" x14ac:dyDescent="0.3">
      <c r="H255" s="123"/>
      <c r="I255" s="123"/>
    </row>
    <row r="256" spans="8:9" ht="14.4" x14ac:dyDescent="0.3">
      <c r="H256" s="123"/>
      <c r="I256" s="123"/>
    </row>
    <row r="257" spans="8:9" ht="14.4" x14ac:dyDescent="0.3">
      <c r="H257" s="123"/>
      <c r="I257" s="123"/>
    </row>
    <row r="258" spans="8:9" ht="14.4" x14ac:dyDescent="0.3">
      <c r="H258" s="123"/>
      <c r="I258" s="123"/>
    </row>
    <row r="259" spans="8:9" ht="14.4" x14ac:dyDescent="0.3">
      <c r="H259" s="123"/>
      <c r="I259" s="123"/>
    </row>
    <row r="260" spans="8:9" ht="14.4" x14ac:dyDescent="0.3">
      <c r="H260" s="123"/>
      <c r="I260" s="123"/>
    </row>
    <row r="261" spans="8:9" ht="14.4" x14ac:dyDescent="0.3">
      <c r="H261" s="123"/>
      <c r="I261" s="123"/>
    </row>
    <row r="262" spans="8:9" ht="14.4" x14ac:dyDescent="0.3">
      <c r="H262" s="123"/>
      <c r="I262" s="123"/>
    </row>
    <row r="263" spans="8:9" ht="14.4" x14ac:dyDescent="0.3">
      <c r="H263" s="123"/>
      <c r="I263" s="123"/>
    </row>
    <row r="264" spans="8:9" ht="14.4" x14ac:dyDescent="0.3">
      <c r="H264" s="123"/>
      <c r="I264" s="123"/>
    </row>
    <row r="265" spans="8:9" ht="14.4" x14ac:dyDescent="0.3">
      <c r="H265" s="123"/>
      <c r="I265" s="123"/>
    </row>
    <row r="266" spans="8:9" ht="14.4" x14ac:dyDescent="0.3">
      <c r="H266" s="123"/>
      <c r="I266" s="123"/>
    </row>
    <row r="267" spans="8:9" ht="14.4" x14ac:dyDescent="0.3">
      <c r="H267" s="123"/>
      <c r="I267" s="123"/>
    </row>
    <row r="268" spans="8:9" ht="14.4" x14ac:dyDescent="0.3">
      <c r="H268" s="123"/>
      <c r="I268" s="123"/>
    </row>
    <row r="269" spans="8:9" ht="14.4" x14ac:dyDescent="0.3">
      <c r="H269" s="123"/>
      <c r="I269" s="123"/>
    </row>
    <row r="270" spans="8:9" ht="14.4" x14ac:dyDescent="0.3">
      <c r="H270" s="123"/>
      <c r="I270" s="123"/>
    </row>
    <row r="271" spans="8:9" ht="14.4" x14ac:dyDescent="0.3">
      <c r="H271" s="123"/>
      <c r="I271" s="123"/>
    </row>
    <row r="272" spans="8:9" ht="14.4" x14ac:dyDescent="0.3">
      <c r="H272" s="123"/>
      <c r="I272" s="123"/>
    </row>
    <row r="273" spans="8:9" ht="14.4" x14ac:dyDescent="0.3">
      <c r="H273" s="123"/>
      <c r="I273" s="123"/>
    </row>
    <row r="274" spans="8:9" ht="14.4" x14ac:dyDescent="0.3">
      <c r="H274" s="123"/>
      <c r="I274" s="123"/>
    </row>
    <row r="275" spans="8:9" ht="14.4" x14ac:dyDescent="0.3">
      <c r="H275" s="123"/>
      <c r="I275" s="123"/>
    </row>
    <row r="276" spans="8:9" ht="14.4" x14ac:dyDescent="0.3">
      <c r="H276" s="123"/>
      <c r="I276" s="123"/>
    </row>
    <row r="277" spans="8:9" ht="14.4" x14ac:dyDescent="0.3">
      <c r="H277" s="123"/>
      <c r="I277" s="123"/>
    </row>
    <row r="278" spans="8:9" ht="14.4" x14ac:dyDescent="0.3">
      <c r="H278" s="123"/>
      <c r="I278" s="123"/>
    </row>
    <row r="279" spans="8:9" ht="14.4" x14ac:dyDescent="0.3">
      <c r="H279" s="123"/>
      <c r="I279" s="123"/>
    </row>
    <row r="280" spans="8:9" ht="14.4" x14ac:dyDescent="0.3">
      <c r="H280" s="123"/>
      <c r="I280" s="123"/>
    </row>
    <row r="281" spans="8:9" ht="14.4" x14ac:dyDescent="0.3">
      <c r="H281" s="123"/>
      <c r="I281" s="123"/>
    </row>
    <row r="282" spans="8:9" ht="14.4" x14ac:dyDescent="0.3">
      <c r="H282" s="123"/>
      <c r="I282" s="123"/>
    </row>
    <row r="283" spans="8:9" ht="14.4" x14ac:dyDescent="0.3">
      <c r="H283" s="123"/>
      <c r="I283" s="123"/>
    </row>
    <row r="284" spans="8:9" ht="14.4" x14ac:dyDescent="0.3">
      <c r="H284" s="123"/>
      <c r="I284" s="123"/>
    </row>
    <row r="285" spans="8:9" ht="14.4" x14ac:dyDescent="0.3">
      <c r="H285" s="123"/>
      <c r="I285" s="123"/>
    </row>
    <row r="286" spans="8:9" ht="14.4" x14ac:dyDescent="0.3">
      <c r="H286" s="123"/>
      <c r="I286" s="123"/>
    </row>
    <row r="287" spans="8:9" ht="14.4" x14ac:dyDescent="0.3">
      <c r="H287" s="123"/>
      <c r="I287" s="123"/>
    </row>
    <row r="288" spans="8:9" ht="14.4" x14ac:dyDescent="0.3">
      <c r="H288" s="123"/>
      <c r="I288" s="123"/>
    </row>
    <row r="289" spans="8:9" ht="14.4" x14ac:dyDescent="0.3">
      <c r="H289" s="123"/>
      <c r="I289" s="123"/>
    </row>
    <row r="290" spans="8:9" ht="14.4" x14ac:dyDescent="0.3">
      <c r="H290" s="123"/>
      <c r="I290" s="123"/>
    </row>
    <row r="291" spans="8:9" ht="14.4" x14ac:dyDescent="0.3">
      <c r="H291" s="123"/>
      <c r="I291" s="123"/>
    </row>
    <row r="292" spans="8:9" ht="14.4" x14ac:dyDescent="0.3">
      <c r="H292" s="123"/>
      <c r="I292" s="123"/>
    </row>
    <row r="293" spans="8:9" ht="14.4" x14ac:dyDescent="0.3">
      <c r="H293" s="123"/>
      <c r="I293" s="123"/>
    </row>
    <row r="294" spans="8:9" ht="14.4" x14ac:dyDescent="0.3">
      <c r="H294" s="123"/>
      <c r="I294" s="123"/>
    </row>
    <row r="295" spans="8:9" ht="14.4" x14ac:dyDescent="0.3">
      <c r="H295" s="123"/>
      <c r="I295" s="123"/>
    </row>
    <row r="296" spans="8:9" ht="14.4" x14ac:dyDescent="0.3">
      <c r="H296" s="123"/>
      <c r="I296" s="123"/>
    </row>
    <row r="297" spans="8:9" ht="14.4" x14ac:dyDescent="0.3">
      <c r="H297" s="123"/>
      <c r="I297" s="123"/>
    </row>
    <row r="298" spans="8:9" ht="14.4" x14ac:dyDescent="0.3">
      <c r="H298" s="123"/>
      <c r="I298" s="123"/>
    </row>
    <row r="299" spans="8:9" ht="14.4" x14ac:dyDescent="0.3">
      <c r="H299" s="123"/>
      <c r="I299" s="123"/>
    </row>
    <row r="300" spans="8:9" ht="14.4" x14ac:dyDescent="0.3">
      <c r="H300" s="123"/>
      <c r="I300" s="123"/>
    </row>
    <row r="301" spans="8:9" ht="14.4" x14ac:dyDescent="0.3">
      <c r="H301" s="123"/>
      <c r="I301" s="123"/>
    </row>
    <row r="302" spans="8:9" ht="14.4" x14ac:dyDescent="0.3">
      <c r="H302" s="123"/>
      <c r="I302" s="123"/>
    </row>
    <row r="303" spans="8:9" ht="14.4" x14ac:dyDescent="0.3">
      <c r="H303" s="123"/>
      <c r="I303" s="123"/>
    </row>
    <row r="304" spans="8:9" ht="14.4" x14ac:dyDescent="0.3">
      <c r="H304" s="123"/>
      <c r="I304" s="123"/>
    </row>
    <row r="305" spans="8:9" ht="14.4" x14ac:dyDescent="0.3">
      <c r="H305" s="123"/>
      <c r="I305" s="123"/>
    </row>
    <row r="306" spans="8:9" ht="14.4" x14ac:dyDescent="0.3">
      <c r="H306" s="123"/>
      <c r="I306" s="123"/>
    </row>
    <row r="307" spans="8:9" ht="14.4" x14ac:dyDescent="0.3">
      <c r="H307" s="123"/>
      <c r="I307" s="123"/>
    </row>
    <row r="308" spans="8:9" ht="14.4" x14ac:dyDescent="0.3">
      <c r="H308" s="123"/>
      <c r="I308" s="123"/>
    </row>
    <row r="309" spans="8:9" ht="14.4" x14ac:dyDescent="0.3">
      <c r="H309" s="123"/>
      <c r="I309" s="123"/>
    </row>
    <row r="310" spans="8:9" ht="14.4" x14ac:dyDescent="0.3">
      <c r="H310" s="123"/>
      <c r="I310" s="123"/>
    </row>
    <row r="311" spans="8:9" ht="14.4" x14ac:dyDescent="0.3">
      <c r="H311" s="123"/>
      <c r="I311" s="123"/>
    </row>
    <row r="312" spans="8:9" ht="14.4" x14ac:dyDescent="0.3">
      <c r="H312" s="123"/>
      <c r="I312" s="123"/>
    </row>
    <row r="313" spans="8:9" ht="14.4" x14ac:dyDescent="0.3">
      <c r="H313" s="123"/>
      <c r="I313" s="123"/>
    </row>
    <row r="314" spans="8:9" ht="14.4" x14ac:dyDescent="0.3">
      <c r="H314" s="123"/>
      <c r="I314" s="123"/>
    </row>
    <row r="315" spans="8:9" ht="14.4" x14ac:dyDescent="0.3">
      <c r="H315" s="123"/>
      <c r="I315" s="123"/>
    </row>
    <row r="316" spans="8:9" ht="14.4" x14ac:dyDescent="0.3">
      <c r="H316" s="123"/>
      <c r="I316" s="123"/>
    </row>
    <row r="317" spans="8:9" ht="14.4" x14ac:dyDescent="0.3">
      <c r="H317" s="123"/>
      <c r="I317" s="123"/>
    </row>
    <row r="318" spans="8:9" ht="14.4" x14ac:dyDescent="0.3">
      <c r="H318" s="123"/>
      <c r="I318" s="123"/>
    </row>
    <row r="319" spans="8:9" ht="14.4" x14ac:dyDescent="0.3">
      <c r="H319" s="123"/>
      <c r="I319" s="123"/>
    </row>
    <row r="320" spans="8:9" ht="14.4" x14ac:dyDescent="0.3">
      <c r="H320" s="123"/>
      <c r="I320" s="123"/>
    </row>
    <row r="321" spans="8:9" ht="14.4" x14ac:dyDescent="0.3">
      <c r="H321" s="123"/>
      <c r="I321" s="123"/>
    </row>
    <row r="322" spans="8:9" ht="14.4" x14ac:dyDescent="0.3">
      <c r="H322" s="123"/>
      <c r="I322" s="123"/>
    </row>
    <row r="323" spans="8:9" ht="14.4" x14ac:dyDescent="0.3">
      <c r="H323" s="123"/>
      <c r="I323" s="123"/>
    </row>
    <row r="324" spans="8:9" ht="14.4" x14ac:dyDescent="0.3">
      <c r="H324" s="123"/>
      <c r="I324" s="123"/>
    </row>
    <row r="325" spans="8:9" ht="14.4" x14ac:dyDescent="0.3">
      <c r="H325" s="123"/>
      <c r="I325" s="123"/>
    </row>
    <row r="326" spans="8:9" ht="14.4" x14ac:dyDescent="0.3">
      <c r="H326" s="123"/>
      <c r="I326" s="123"/>
    </row>
    <row r="327" spans="8:9" ht="14.4" x14ac:dyDescent="0.3">
      <c r="H327" s="123"/>
      <c r="I327" s="123"/>
    </row>
    <row r="328" spans="8:9" ht="14.4" x14ac:dyDescent="0.3">
      <c r="H328" s="123"/>
      <c r="I328" s="123"/>
    </row>
    <row r="329" spans="8:9" ht="14.4" x14ac:dyDescent="0.3">
      <c r="H329" s="123"/>
      <c r="I329" s="123"/>
    </row>
    <row r="330" spans="8:9" ht="14.4" x14ac:dyDescent="0.3">
      <c r="H330" s="123"/>
      <c r="I330" s="123"/>
    </row>
    <row r="331" spans="8:9" ht="14.4" x14ac:dyDescent="0.3">
      <c r="H331" s="123"/>
      <c r="I331" s="123"/>
    </row>
    <row r="332" spans="8:9" ht="14.4" x14ac:dyDescent="0.3">
      <c r="H332" s="123"/>
      <c r="I332" s="123"/>
    </row>
    <row r="333" spans="8:9" ht="14.4" x14ac:dyDescent="0.3">
      <c r="H333" s="123"/>
      <c r="I333" s="123"/>
    </row>
    <row r="334" spans="8:9" ht="14.4" x14ac:dyDescent="0.3">
      <c r="H334" s="123"/>
      <c r="I334" s="123"/>
    </row>
    <row r="335" spans="8:9" ht="14.4" x14ac:dyDescent="0.3">
      <c r="H335" s="123"/>
      <c r="I335" s="123"/>
    </row>
    <row r="336" spans="8:9" ht="14.4" x14ac:dyDescent="0.3">
      <c r="H336" s="123"/>
      <c r="I336" s="123"/>
    </row>
    <row r="337" spans="8:9" ht="14.4" x14ac:dyDescent="0.3">
      <c r="H337" s="123"/>
      <c r="I337" s="123"/>
    </row>
    <row r="338" spans="8:9" ht="14.4" x14ac:dyDescent="0.3">
      <c r="H338" s="123"/>
      <c r="I338" s="123"/>
    </row>
    <row r="339" spans="8:9" ht="14.4" x14ac:dyDescent="0.3">
      <c r="H339" s="123"/>
      <c r="I339" s="123"/>
    </row>
    <row r="340" spans="8:9" ht="14.4" x14ac:dyDescent="0.3">
      <c r="H340" s="123"/>
      <c r="I340" s="123"/>
    </row>
    <row r="341" spans="8:9" ht="14.4" x14ac:dyDescent="0.3">
      <c r="H341" s="123"/>
      <c r="I341" s="123"/>
    </row>
    <row r="342" spans="8:9" ht="14.4" x14ac:dyDescent="0.3">
      <c r="H342" s="123"/>
      <c r="I342" s="123"/>
    </row>
    <row r="343" spans="8:9" ht="14.4" x14ac:dyDescent="0.3">
      <c r="H343" s="123"/>
      <c r="I343" s="123"/>
    </row>
    <row r="344" spans="8:9" ht="14.4" x14ac:dyDescent="0.3">
      <c r="H344" s="123"/>
      <c r="I344" s="123"/>
    </row>
    <row r="345" spans="8:9" ht="14.4" x14ac:dyDescent="0.3">
      <c r="H345" s="123"/>
      <c r="I345" s="123"/>
    </row>
    <row r="346" spans="8:9" ht="14.4" x14ac:dyDescent="0.3">
      <c r="H346" s="123"/>
      <c r="I346" s="123"/>
    </row>
    <row r="347" spans="8:9" ht="14.4" x14ac:dyDescent="0.3">
      <c r="H347" s="123"/>
      <c r="I347" s="123"/>
    </row>
    <row r="348" spans="8:9" ht="14.4" x14ac:dyDescent="0.3">
      <c r="H348" s="123"/>
      <c r="I348" s="123"/>
    </row>
    <row r="349" spans="8:9" ht="14.4" x14ac:dyDescent="0.3">
      <c r="H349" s="123"/>
      <c r="I349" s="123"/>
    </row>
    <row r="350" spans="8:9" ht="14.4" x14ac:dyDescent="0.3">
      <c r="H350" s="123"/>
      <c r="I350" s="123"/>
    </row>
    <row r="351" spans="8:9" ht="14.4" x14ac:dyDescent="0.3">
      <c r="H351" s="123"/>
      <c r="I351" s="123"/>
    </row>
    <row r="352" spans="8:9" ht="14.4" x14ac:dyDescent="0.3">
      <c r="H352" s="123"/>
      <c r="I352" s="123"/>
    </row>
    <row r="353" spans="8:9" ht="14.4" x14ac:dyDescent="0.3">
      <c r="H353" s="123"/>
      <c r="I353" s="123"/>
    </row>
    <row r="354" spans="8:9" ht="14.4" x14ac:dyDescent="0.3">
      <c r="H354" s="123"/>
      <c r="I354" s="123"/>
    </row>
    <row r="355" spans="8:9" ht="14.4" x14ac:dyDescent="0.3">
      <c r="H355" s="123"/>
      <c r="I355" s="123"/>
    </row>
    <row r="356" spans="8:9" ht="14.4" x14ac:dyDescent="0.3">
      <c r="H356" s="123"/>
      <c r="I356" s="123"/>
    </row>
    <row r="357" spans="8:9" ht="14.4" x14ac:dyDescent="0.3">
      <c r="H357" s="123"/>
      <c r="I357" s="123"/>
    </row>
    <row r="358" spans="8:9" ht="14.4" x14ac:dyDescent="0.3">
      <c r="H358" s="123"/>
      <c r="I358" s="123"/>
    </row>
    <row r="359" spans="8:9" ht="14.4" x14ac:dyDescent="0.3">
      <c r="H359" s="123"/>
      <c r="I359" s="123"/>
    </row>
    <row r="360" spans="8:9" ht="14.4" x14ac:dyDescent="0.3">
      <c r="H360" s="123"/>
      <c r="I360" s="123"/>
    </row>
    <row r="361" spans="8:9" ht="14.4" x14ac:dyDescent="0.3">
      <c r="H361" s="123"/>
      <c r="I361" s="123"/>
    </row>
    <row r="362" spans="8:9" ht="14.4" x14ac:dyDescent="0.3">
      <c r="H362" s="123"/>
      <c r="I362" s="123"/>
    </row>
    <row r="363" spans="8:9" ht="14.4" x14ac:dyDescent="0.3">
      <c r="H363" s="123"/>
      <c r="I363" s="123"/>
    </row>
    <row r="364" spans="8:9" ht="14.4" x14ac:dyDescent="0.3">
      <c r="H364" s="123"/>
      <c r="I364" s="123"/>
    </row>
    <row r="365" spans="8:9" ht="14.4" x14ac:dyDescent="0.3">
      <c r="H365" s="123"/>
      <c r="I365" s="123"/>
    </row>
    <row r="366" spans="8:9" ht="14.4" x14ac:dyDescent="0.3">
      <c r="H366" s="123"/>
      <c r="I366" s="123"/>
    </row>
    <row r="367" spans="8:9" ht="14.4" x14ac:dyDescent="0.3">
      <c r="H367" s="123"/>
      <c r="I367" s="123"/>
    </row>
    <row r="368" spans="8:9" ht="14.4" x14ac:dyDescent="0.3">
      <c r="H368" s="123"/>
      <c r="I368" s="123"/>
    </row>
    <row r="369" spans="8:9" ht="14.4" x14ac:dyDescent="0.3">
      <c r="H369" s="123"/>
      <c r="I369" s="123"/>
    </row>
    <row r="370" spans="8:9" ht="14.4" x14ac:dyDescent="0.3">
      <c r="H370" s="123"/>
      <c r="I370" s="123"/>
    </row>
    <row r="371" spans="8:9" ht="14.4" x14ac:dyDescent="0.3">
      <c r="H371" s="123"/>
      <c r="I371" s="123"/>
    </row>
    <row r="372" spans="8:9" ht="14.4" x14ac:dyDescent="0.3">
      <c r="H372" s="123"/>
      <c r="I372" s="123"/>
    </row>
    <row r="373" spans="8:9" ht="14.4" x14ac:dyDescent="0.3">
      <c r="H373" s="123"/>
      <c r="I373" s="123"/>
    </row>
    <row r="374" spans="8:9" ht="14.4" x14ac:dyDescent="0.3">
      <c r="H374" s="123"/>
      <c r="I374" s="123"/>
    </row>
    <row r="375" spans="8:9" ht="14.4" x14ac:dyDescent="0.3">
      <c r="H375" s="123"/>
      <c r="I375" s="123"/>
    </row>
    <row r="376" spans="8:9" ht="14.4" x14ac:dyDescent="0.3">
      <c r="H376" s="123"/>
      <c r="I376" s="123"/>
    </row>
    <row r="377" spans="8:9" ht="14.4" x14ac:dyDescent="0.3">
      <c r="H377" s="123"/>
      <c r="I377" s="123"/>
    </row>
    <row r="378" spans="8:9" ht="14.4" x14ac:dyDescent="0.3">
      <c r="H378" s="123"/>
      <c r="I378" s="123"/>
    </row>
    <row r="379" spans="8:9" ht="14.4" x14ac:dyDescent="0.3">
      <c r="H379" s="123"/>
      <c r="I379" s="123"/>
    </row>
    <row r="380" spans="8:9" ht="14.4" x14ac:dyDescent="0.3">
      <c r="H380" s="123"/>
      <c r="I380" s="123"/>
    </row>
    <row r="381" spans="8:9" ht="14.4" x14ac:dyDescent="0.3">
      <c r="H381" s="123"/>
      <c r="I381" s="123"/>
    </row>
    <row r="382" spans="8:9" ht="14.4" x14ac:dyDescent="0.3">
      <c r="H382" s="123"/>
      <c r="I382" s="123"/>
    </row>
    <row r="383" spans="8:9" ht="14.4" x14ac:dyDescent="0.3">
      <c r="H383" s="123"/>
      <c r="I383" s="123"/>
    </row>
    <row r="384" spans="8:9" ht="14.4" x14ac:dyDescent="0.3">
      <c r="H384" s="123"/>
      <c r="I384" s="123"/>
    </row>
    <row r="385" spans="8:9" ht="14.4" x14ac:dyDescent="0.3">
      <c r="H385" s="123"/>
      <c r="I385" s="123"/>
    </row>
    <row r="386" spans="8:9" ht="14.4" x14ac:dyDescent="0.3">
      <c r="H386" s="123"/>
      <c r="I386" s="123"/>
    </row>
    <row r="387" spans="8:9" ht="14.4" x14ac:dyDescent="0.3">
      <c r="H387" s="123"/>
      <c r="I387" s="123"/>
    </row>
    <row r="388" spans="8:9" ht="14.4" x14ac:dyDescent="0.3">
      <c r="H388" s="123"/>
      <c r="I388" s="123"/>
    </row>
    <row r="389" spans="8:9" ht="14.4" x14ac:dyDescent="0.3">
      <c r="H389" s="123"/>
      <c r="I389" s="123"/>
    </row>
    <row r="390" spans="8:9" ht="14.4" x14ac:dyDescent="0.3">
      <c r="H390" s="123"/>
      <c r="I390" s="123"/>
    </row>
    <row r="391" spans="8:9" ht="14.4" x14ac:dyDescent="0.3">
      <c r="H391" s="123"/>
      <c r="I391" s="123"/>
    </row>
    <row r="392" spans="8:9" ht="14.4" x14ac:dyDescent="0.3">
      <c r="H392" s="123"/>
      <c r="I392" s="123"/>
    </row>
    <row r="393" spans="8:9" ht="14.4" x14ac:dyDescent="0.3">
      <c r="H393" s="123"/>
      <c r="I393" s="123"/>
    </row>
    <row r="394" spans="8:9" ht="14.4" x14ac:dyDescent="0.3">
      <c r="H394" s="123"/>
      <c r="I394" s="123"/>
    </row>
    <row r="395" spans="8:9" ht="14.4" x14ac:dyDescent="0.3">
      <c r="H395" s="123"/>
      <c r="I395" s="123"/>
    </row>
    <row r="396" spans="8:9" ht="14.4" x14ac:dyDescent="0.3">
      <c r="H396" s="123"/>
      <c r="I396" s="123"/>
    </row>
    <row r="397" spans="8:9" ht="14.4" x14ac:dyDescent="0.3">
      <c r="H397" s="123"/>
      <c r="I397" s="123"/>
    </row>
    <row r="398" spans="8:9" ht="14.4" x14ac:dyDescent="0.3">
      <c r="H398" s="123"/>
      <c r="I398" s="123"/>
    </row>
    <row r="399" spans="8:9" ht="14.4" x14ac:dyDescent="0.3">
      <c r="H399" s="123"/>
      <c r="I399" s="123"/>
    </row>
    <row r="400" spans="8:9" ht="14.4" x14ac:dyDescent="0.3">
      <c r="H400" s="123"/>
      <c r="I400" s="123"/>
    </row>
    <row r="401" spans="8:9" ht="14.4" x14ac:dyDescent="0.3">
      <c r="H401" s="123"/>
      <c r="I401" s="123"/>
    </row>
    <row r="402" spans="8:9" ht="14.4" x14ac:dyDescent="0.3">
      <c r="H402" s="123"/>
      <c r="I402" s="123"/>
    </row>
    <row r="403" spans="8:9" ht="14.4" x14ac:dyDescent="0.3">
      <c r="H403" s="123"/>
      <c r="I403" s="123"/>
    </row>
    <row r="404" spans="8:9" ht="14.4" x14ac:dyDescent="0.3">
      <c r="H404" s="123"/>
      <c r="I404" s="123"/>
    </row>
    <row r="405" spans="8:9" ht="14.4" x14ac:dyDescent="0.3">
      <c r="H405" s="123"/>
      <c r="I405" s="123"/>
    </row>
    <row r="406" spans="8:9" ht="14.4" x14ac:dyDescent="0.3">
      <c r="H406" s="123"/>
      <c r="I406" s="123"/>
    </row>
    <row r="407" spans="8:9" ht="14.4" x14ac:dyDescent="0.3">
      <c r="H407" s="123"/>
      <c r="I407" s="123"/>
    </row>
    <row r="408" spans="8:9" ht="14.4" x14ac:dyDescent="0.3">
      <c r="H408" s="123"/>
      <c r="I408" s="123"/>
    </row>
    <row r="409" spans="8:9" ht="14.4" x14ac:dyDescent="0.3">
      <c r="H409" s="123"/>
      <c r="I409" s="123"/>
    </row>
    <row r="410" spans="8:9" ht="14.4" x14ac:dyDescent="0.3">
      <c r="H410" s="123"/>
      <c r="I410" s="123"/>
    </row>
    <row r="411" spans="8:9" ht="14.4" x14ac:dyDescent="0.3">
      <c r="H411" s="123"/>
      <c r="I411" s="123"/>
    </row>
    <row r="412" spans="8:9" ht="14.4" x14ac:dyDescent="0.3">
      <c r="H412" s="123"/>
      <c r="I412" s="123"/>
    </row>
    <row r="413" spans="8:9" ht="14.4" x14ac:dyDescent="0.3">
      <c r="H413" s="123"/>
      <c r="I413" s="123"/>
    </row>
    <row r="414" spans="8:9" ht="14.4" x14ac:dyDescent="0.3">
      <c r="H414" s="123"/>
      <c r="I414" s="123"/>
    </row>
    <row r="415" spans="8:9" ht="14.4" x14ac:dyDescent="0.3">
      <c r="H415" s="123"/>
      <c r="I415" s="123"/>
    </row>
    <row r="416" spans="8:9" ht="14.4" x14ac:dyDescent="0.3">
      <c r="H416" s="123"/>
      <c r="I416" s="123"/>
    </row>
    <row r="417" spans="8:9" ht="14.4" x14ac:dyDescent="0.3">
      <c r="H417" s="123"/>
      <c r="I417" s="123"/>
    </row>
    <row r="418" spans="8:9" ht="14.4" x14ac:dyDescent="0.3">
      <c r="H418" s="123"/>
      <c r="I418" s="123"/>
    </row>
    <row r="419" spans="8:9" ht="14.4" x14ac:dyDescent="0.3">
      <c r="H419" s="123"/>
      <c r="I419" s="123"/>
    </row>
    <row r="420" spans="8:9" ht="14.4" x14ac:dyDescent="0.3">
      <c r="H420" s="123"/>
      <c r="I420" s="123"/>
    </row>
    <row r="421" spans="8:9" ht="14.4" x14ac:dyDescent="0.3">
      <c r="H421" s="123"/>
      <c r="I421" s="123"/>
    </row>
    <row r="422" spans="8:9" ht="14.4" x14ac:dyDescent="0.3">
      <c r="H422" s="123"/>
      <c r="I422" s="123"/>
    </row>
    <row r="423" spans="8:9" ht="14.4" x14ac:dyDescent="0.3">
      <c r="H423" s="123"/>
      <c r="I423" s="123"/>
    </row>
    <row r="424" spans="8:9" ht="14.4" x14ac:dyDescent="0.3">
      <c r="H424" s="123"/>
      <c r="I424" s="123"/>
    </row>
    <row r="425" spans="8:9" ht="14.4" x14ac:dyDescent="0.3">
      <c r="H425" s="123"/>
      <c r="I425" s="123"/>
    </row>
    <row r="426" spans="8:9" ht="14.4" x14ac:dyDescent="0.3">
      <c r="H426" s="123"/>
      <c r="I426" s="123"/>
    </row>
    <row r="427" spans="8:9" ht="14.4" x14ac:dyDescent="0.3">
      <c r="H427" s="123"/>
      <c r="I427" s="123"/>
    </row>
    <row r="428" spans="8:9" ht="14.4" x14ac:dyDescent="0.3">
      <c r="H428" s="123"/>
      <c r="I428" s="123"/>
    </row>
    <row r="429" spans="8:9" ht="14.4" x14ac:dyDescent="0.3">
      <c r="H429" s="123"/>
      <c r="I429" s="123"/>
    </row>
    <row r="430" spans="8:9" ht="14.4" x14ac:dyDescent="0.3">
      <c r="H430" s="123"/>
      <c r="I430" s="123"/>
    </row>
    <row r="431" spans="8:9" ht="14.4" x14ac:dyDescent="0.3">
      <c r="H431" s="123"/>
      <c r="I431" s="123"/>
    </row>
    <row r="432" spans="8:9" ht="14.4" x14ac:dyDescent="0.3">
      <c r="H432" s="123"/>
      <c r="I432" s="123"/>
    </row>
    <row r="433" spans="8:9" ht="14.4" x14ac:dyDescent="0.3">
      <c r="H433" s="123"/>
      <c r="I433" s="123"/>
    </row>
    <row r="434" spans="8:9" ht="14.4" x14ac:dyDescent="0.3">
      <c r="H434" s="123"/>
      <c r="I434" s="123"/>
    </row>
    <row r="435" spans="8:9" ht="14.4" x14ac:dyDescent="0.3">
      <c r="H435" s="123"/>
      <c r="I435" s="123"/>
    </row>
    <row r="436" spans="8:9" ht="14.4" x14ac:dyDescent="0.3">
      <c r="H436" s="123"/>
      <c r="I436" s="123"/>
    </row>
    <row r="437" spans="8:9" ht="14.4" x14ac:dyDescent="0.3">
      <c r="H437" s="123"/>
      <c r="I437" s="123"/>
    </row>
    <row r="438" spans="8:9" ht="14.4" x14ac:dyDescent="0.3">
      <c r="H438" s="123"/>
      <c r="I438" s="123"/>
    </row>
    <row r="439" spans="8:9" ht="14.4" x14ac:dyDescent="0.3">
      <c r="H439" s="123"/>
      <c r="I439" s="123"/>
    </row>
    <row r="440" spans="8:9" ht="14.4" x14ac:dyDescent="0.3">
      <c r="H440" s="123"/>
      <c r="I440" s="123"/>
    </row>
    <row r="441" spans="8:9" ht="14.4" x14ac:dyDescent="0.3">
      <c r="H441" s="123"/>
      <c r="I441" s="123"/>
    </row>
    <row r="442" spans="8:9" ht="14.4" x14ac:dyDescent="0.3">
      <c r="H442" s="123"/>
      <c r="I442" s="123"/>
    </row>
    <row r="443" spans="8:9" ht="14.4" x14ac:dyDescent="0.3">
      <c r="H443" s="123"/>
      <c r="I443" s="123"/>
    </row>
    <row r="444" spans="8:9" ht="14.4" x14ac:dyDescent="0.3">
      <c r="H444" s="123"/>
      <c r="I444" s="123"/>
    </row>
    <row r="445" spans="8:9" ht="14.4" x14ac:dyDescent="0.3">
      <c r="H445" s="123"/>
      <c r="I445" s="123"/>
    </row>
    <row r="446" spans="8:9" ht="14.4" x14ac:dyDescent="0.3">
      <c r="H446" s="123"/>
      <c r="I446" s="123"/>
    </row>
    <row r="447" spans="8:9" ht="14.4" x14ac:dyDescent="0.3">
      <c r="H447" s="123"/>
      <c r="I447" s="123"/>
    </row>
    <row r="448" spans="8:9" ht="14.4" x14ac:dyDescent="0.3">
      <c r="H448" s="123"/>
      <c r="I448" s="123"/>
    </row>
    <row r="449" spans="8:9" ht="14.4" x14ac:dyDescent="0.3">
      <c r="H449" s="123"/>
      <c r="I449" s="123"/>
    </row>
    <row r="450" spans="8:9" ht="14.4" x14ac:dyDescent="0.3">
      <c r="H450" s="123"/>
      <c r="I450" s="123"/>
    </row>
    <row r="451" spans="8:9" ht="14.4" x14ac:dyDescent="0.3">
      <c r="H451" s="123"/>
      <c r="I451" s="123"/>
    </row>
    <row r="452" spans="8:9" ht="14.4" x14ac:dyDescent="0.3">
      <c r="H452" s="123"/>
      <c r="I452" s="123"/>
    </row>
    <row r="453" spans="8:9" ht="14.4" x14ac:dyDescent="0.3">
      <c r="H453" s="123"/>
      <c r="I453" s="123"/>
    </row>
    <row r="454" spans="8:9" ht="14.4" x14ac:dyDescent="0.3">
      <c r="H454" s="123"/>
      <c r="I454" s="123"/>
    </row>
    <row r="455" spans="8:9" ht="14.4" x14ac:dyDescent="0.3">
      <c r="H455" s="123"/>
      <c r="I455" s="123"/>
    </row>
    <row r="456" spans="8:9" ht="14.4" x14ac:dyDescent="0.3">
      <c r="H456" s="123"/>
      <c r="I456" s="123"/>
    </row>
    <row r="457" spans="8:9" ht="14.4" x14ac:dyDescent="0.3">
      <c r="H457" s="123"/>
      <c r="I457" s="123"/>
    </row>
    <row r="458" spans="8:9" ht="14.4" x14ac:dyDescent="0.3">
      <c r="H458" s="123"/>
      <c r="I458" s="123"/>
    </row>
    <row r="459" spans="8:9" ht="14.4" x14ac:dyDescent="0.3">
      <c r="H459" s="123"/>
      <c r="I459" s="123"/>
    </row>
    <row r="460" spans="8:9" ht="14.4" x14ac:dyDescent="0.3">
      <c r="H460" s="123"/>
      <c r="I460" s="123"/>
    </row>
    <row r="461" spans="8:9" ht="14.4" x14ac:dyDescent="0.3">
      <c r="H461" s="123"/>
      <c r="I461" s="123"/>
    </row>
    <row r="462" spans="8:9" ht="14.4" x14ac:dyDescent="0.3">
      <c r="H462" s="123"/>
      <c r="I462" s="123"/>
    </row>
    <row r="463" spans="8:9" ht="14.4" x14ac:dyDescent="0.3">
      <c r="H463" s="123"/>
      <c r="I463" s="123"/>
    </row>
    <row r="464" spans="8:9" ht="14.4" x14ac:dyDescent="0.3">
      <c r="H464" s="123"/>
      <c r="I464" s="123"/>
    </row>
    <row r="465" spans="8:9" ht="14.4" x14ac:dyDescent="0.3">
      <c r="H465" s="123"/>
      <c r="I465" s="123"/>
    </row>
    <row r="466" spans="8:9" ht="14.4" x14ac:dyDescent="0.3">
      <c r="H466" s="123"/>
      <c r="I466" s="123"/>
    </row>
    <row r="467" spans="8:9" ht="14.4" x14ac:dyDescent="0.3">
      <c r="H467" s="123"/>
      <c r="I467" s="123"/>
    </row>
    <row r="468" spans="8:9" ht="14.4" x14ac:dyDescent="0.3">
      <c r="H468" s="123"/>
      <c r="I468" s="123"/>
    </row>
    <row r="469" spans="8:9" ht="14.4" x14ac:dyDescent="0.3">
      <c r="H469" s="123"/>
      <c r="I469" s="123"/>
    </row>
    <row r="470" spans="8:9" ht="14.4" x14ac:dyDescent="0.3">
      <c r="H470" s="123"/>
      <c r="I470" s="123"/>
    </row>
    <row r="471" spans="8:9" ht="14.4" x14ac:dyDescent="0.3">
      <c r="H471" s="123"/>
      <c r="I471" s="123"/>
    </row>
    <row r="472" spans="8:9" ht="14.4" x14ac:dyDescent="0.3">
      <c r="H472" s="123"/>
      <c r="I472" s="123"/>
    </row>
    <row r="473" spans="8:9" ht="14.4" x14ac:dyDescent="0.3">
      <c r="H473" s="123"/>
      <c r="I473" s="123"/>
    </row>
    <row r="474" spans="8:9" ht="14.4" x14ac:dyDescent="0.3">
      <c r="H474" s="123"/>
      <c r="I474" s="123"/>
    </row>
    <row r="475" spans="8:9" ht="14.4" x14ac:dyDescent="0.3">
      <c r="H475" s="123"/>
      <c r="I475" s="123"/>
    </row>
    <row r="476" spans="8:9" ht="14.4" x14ac:dyDescent="0.3">
      <c r="H476" s="123"/>
      <c r="I476" s="123"/>
    </row>
    <row r="477" spans="8:9" ht="14.4" x14ac:dyDescent="0.3">
      <c r="H477" s="123"/>
      <c r="I477" s="123"/>
    </row>
    <row r="478" spans="8:9" ht="14.4" x14ac:dyDescent="0.3">
      <c r="H478" s="123"/>
      <c r="I478" s="123"/>
    </row>
    <row r="479" spans="8:9" ht="14.4" x14ac:dyDescent="0.3">
      <c r="H479" s="123"/>
      <c r="I479" s="123"/>
    </row>
    <row r="480" spans="8:9" ht="14.4" x14ac:dyDescent="0.3">
      <c r="H480" s="123"/>
      <c r="I480" s="123"/>
    </row>
    <row r="481" spans="8:9" ht="14.4" x14ac:dyDescent="0.3">
      <c r="H481" s="123"/>
      <c r="I481" s="123"/>
    </row>
    <row r="482" spans="8:9" ht="14.4" x14ac:dyDescent="0.3">
      <c r="H482" s="123"/>
      <c r="I482" s="123"/>
    </row>
    <row r="483" spans="8:9" ht="14.4" x14ac:dyDescent="0.3">
      <c r="H483" s="123"/>
      <c r="I483" s="123"/>
    </row>
    <row r="484" spans="8:9" ht="14.4" x14ac:dyDescent="0.3">
      <c r="H484" s="123"/>
      <c r="I484" s="123"/>
    </row>
    <row r="485" spans="8:9" ht="14.4" x14ac:dyDescent="0.3">
      <c r="H485" s="123"/>
      <c r="I485" s="123"/>
    </row>
    <row r="486" spans="8:9" ht="14.4" x14ac:dyDescent="0.3">
      <c r="H486" s="123"/>
      <c r="I486" s="123"/>
    </row>
    <row r="487" spans="8:9" ht="14.4" x14ac:dyDescent="0.3">
      <c r="H487" s="123"/>
      <c r="I487" s="123"/>
    </row>
    <row r="488" spans="8:9" ht="14.4" x14ac:dyDescent="0.3">
      <c r="H488" s="123"/>
      <c r="I488" s="123"/>
    </row>
    <row r="489" spans="8:9" ht="14.4" x14ac:dyDescent="0.3">
      <c r="H489" s="123"/>
      <c r="I489" s="123"/>
    </row>
    <row r="490" spans="8:9" ht="14.4" x14ac:dyDescent="0.3">
      <c r="H490" s="123"/>
      <c r="I490" s="123"/>
    </row>
    <row r="491" spans="8:9" ht="14.4" x14ac:dyDescent="0.3">
      <c r="H491" s="123"/>
      <c r="I491" s="123"/>
    </row>
    <row r="492" spans="8:9" ht="14.4" x14ac:dyDescent="0.3">
      <c r="H492" s="123"/>
      <c r="I492" s="123"/>
    </row>
    <row r="493" spans="8:9" ht="14.4" x14ac:dyDescent="0.3">
      <c r="H493" s="123"/>
      <c r="I493" s="123"/>
    </row>
    <row r="494" spans="8:9" ht="14.4" x14ac:dyDescent="0.3">
      <c r="H494" s="123"/>
      <c r="I494" s="123"/>
    </row>
    <row r="495" spans="8:9" ht="14.4" x14ac:dyDescent="0.3">
      <c r="H495" s="123"/>
      <c r="I495" s="123"/>
    </row>
    <row r="496" spans="8:9" ht="14.4" x14ac:dyDescent="0.3">
      <c r="H496" s="123"/>
      <c r="I496" s="123"/>
    </row>
    <row r="497" spans="8:9" ht="14.4" x14ac:dyDescent="0.3">
      <c r="H497" s="123"/>
      <c r="I497" s="123"/>
    </row>
    <row r="498" spans="8:9" ht="14.4" x14ac:dyDescent="0.3">
      <c r="H498" s="123"/>
      <c r="I498" s="123"/>
    </row>
    <row r="499" spans="8:9" ht="14.4" x14ac:dyDescent="0.3">
      <c r="H499" s="123"/>
      <c r="I499" s="123"/>
    </row>
    <row r="500" spans="8:9" ht="14.4" x14ac:dyDescent="0.3">
      <c r="H500" s="123"/>
      <c r="I500" s="123"/>
    </row>
    <row r="501" spans="8:9" ht="14.4" x14ac:dyDescent="0.3">
      <c r="H501" s="123"/>
      <c r="I501" s="123"/>
    </row>
    <row r="502" spans="8:9" ht="14.4" x14ac:dyDescent="0.3">
      <c r="H502" s="123"/>
      <c r="I502" s="123"/>
    </row>
    <row r="503" spans="8:9" ht="14.4" x14ac:dyDescent="0.3">
      <c r="H503" s="123"/>
      <c r="I503" s="123"/>
    </row>
    <row r="504" spans="8:9" ht="14.4" x14ac:dyDescent="0.3">
      <c r="H504" s="123"/>
      <c r="I504" s="123"/>
    </row>
    <row r="505" spans="8:9" ht="14.4" x14ac:dyDescent="0.3">
      <c r="H505" s="123"/>
      <c r="I505" s="123"/>
    </row>
    <row r="506" spans="8:9" ht="14.4" x14ac:dyDescent="0.3">
      <c r="H506" s="123"/>
      <c r="I506" s="123"/>
    </row>
    <row r="507" spans="8:9" ht="14.4" x14ac:dyDescent="0.3">
      <c r="H507" s="123"/>
      <c r="I507" s="123"/>
    </row>
    <row r="508" spans="8:9" ht="14.4" x14ac:dyDescent="0.3">
      <c r="H508" s="123"/>
      <c r="I508" s="123"/>
    </row>
    <row r="509" spans="8:9" ht="14.4" x14ac:dyDescent="0.3">
      <c r="H509" s="123"/>
      <c r="I509" s="123"/>
    </row>
    <row r="510" spans="8:9" ht="14.4" x14ac:dyDescent="0.3">
      <c r="H510" s="123"/>
      <c r="I510" s="123"/>
    </row>
    <row r="511" spans="8:9" ht="14.4" x14ac:dyDescent="0.3">
      <c r="H511" s="123"/>
      <c r="I511" s="123"/>
    </row>
    <row r="512" spans="8:9" ht="14.4" x14ac:dyDescent="0.3">
      <c r="H512" s="123"/>
      <c r="I512" s="123"/>
    </row>
    <row r="513" spans="8:9" ht="14.4" x14ac:dyDescent="0.3">
      <c r="H513" s="123"/>
      <c r="I513" s="123"/>
    </row>
    <row r="514" spans="8:9" ht="14.4" x14ac:dyDescent="0.3">
      <c r="H514" s="123"/>
      <c r="I514" s="123"/>
    </row>
    <row r="515" spans="8:9" ht="14.4" x14ac:dyDescent="0.3">
      <c r="H515" s="123"/>
      <c r="I515" s="123"/>
    </row>
    <row r="516" spans="8:9" ht="14.4" x14ac:dyDescent="0.3">
      <c r="H516" s="123"/>
      <c r="I516" s="123"/>
    </row>
    <row r="517" spans="8:9" ht="14.4" x14ac:dyDescent="0.3">
      <c r="H517" s="123"/>
      <c r="I517" s="123"/>
    </row>
    <row r="518" spans="8:9" ht="14.4" x14ac:dyDescent="0.3">
      <c r="H518" s="123"/>
      <c r="I518" s="123"/>
    </row>
    <row r="519" spans="8:9" ht="14.4" x14ac:dyDescent="0.3">
      <c r="H519" s="123"/>
      <c r="I519" s="123"/>
    </row>
    <row r="520" spans="8:9" ht="14.4" x14ac:dyDescent="0.3">
      <c r="H520" s="123"/>
      <c r="I520" s="123"/>
    </row>
    <row r="521" spans="8:9" ht="14.4" x14ac:dyDescent="0.3">
      <c r="H521" s="123"/>
      <c r="I521" s="123"/>
    </row>
    <row r="522" spans="8:9" ht="14.4" x14ac:dyDescent="0.3">
      <c r="H522" s="123"/>
      <c r="I522" s="123"/>
    </row>
    <row r="523" spans="8:9" ht="14.4" x14ac:dyDescent="0.3">
      <c r="H523" s="123"/>
      <c r="I523" s="123"/>
    </row>
    <row r="524" spans="8:9" ht="14.4" x14ac:dyDescent="0.3">
      <c r="H524" s="123"/>
      <c r="I524" s="123"/>
    </row>
    <row r="525" spans="8:9" ht="14.4" x14ac:dyDescent="0.3">
      <c r="H525" s="123"/>
      <c r="I525" s="123"/>
    </row>
    <row r="526" spans="8:9" ht="14.4" x14ac:dyDescent="0.3">
      <c r="H526" s="123"/>
      <c r="I526" s="123"/>
    </row>
    <row r="527" spans="8:9" ht="14.4" x14ac:dyDescent="0.3">
      <c r="H527" s="123"/>
      <c r="I527" s="123"/>
    </row>
    <row r="528" spans="8:9" ht="14.4" x14ac:dyDescent="0.3">
      <c r="H528" s="123"/>
      <c r="I528" s="123"/>
    </row>
    <row r="529" spans="8:9" ht="14.4" x14ac:dyDescent="0.3">
      <c r="H529" s="123"/>
      <c r="I529" s="123"/>
    </row>
    <row r="530" spans="8:9" ht="14.4" x14ac:dyDescent="0.3">
      <c r="H530" s="123"/>
      <c r="I530" s="123"/>
    </row>
    <row r="531" spans="8:9" ht="14.4" x14ac:dyDescent="0.3">
      <c r="H531" s="123"/>
      <c r="I531" s="123"/>
    </row>
    <row r="532" spans="8:9" ht="14.4" x14ac:dyDescent="0.3">
      <c r="H532" s="123"/>
      <c r="I532" s="123"/>
    </row>
    <row r="533" spans="8:9" ht="14.4" x14ac:dyDescent="0.3">
      <c r="H533" s="123"/>
      <c r="I533" s="123"/>
    </row>
    <row r="534" spans="8:9" ht="14.4" x14ac:dyDescent="0.3">
      <c r="H534" s="123"/>
      <c r="I534" s="123"/>
    </row>
    <row r="535" spans="8:9" ht="14.4" x14ac:dyDescent="0.3">
      <c r="H535" s="123"/>
      <c r="I535" s="123"/>
    </row>
    <row r="536" spans="8:9" ht="14.4" x14ac:dyDescent="0.3">
      <c r="H536" s="123"/>
      <c r="I536" s="123"/>
    </row>
    <row r="537" spans="8:9" ht="14.4" x14ac:dyDescent="0.3">
      <c r="H537" s="123"/>
      <c r="I537" s="123"/>
    </row>
    <row r="538" spans="8:9" ht="14.4" x14ac:dyDescent="0.3">
      <c r="H538" s="123"/>
      <c r="I538" s="123"/>
    </row>
    <row r="539" spans="8:9" ht="14.4" x14ac:dyDescent="0.3">
      <c r="H539" s="123"/>
      <c r="I539" s="123"/>
    </row>
    <row r="540" spans="8:9" ht="14.4" x14ac:dyDescent="0.3">
      <c r="H540" s="123"/>
      <c r="I540" s="123"/>
    </row>
    <row r="541" spans="8:9" ht="14.4" x14ac:dyDescent="0.3">
      <c r="H541" s="123"/>
      <c r="I541" s="123"/>
    </row>
    <row r="542" spans="8:9" ht="14.4" x14ac:dyDescent="0.3">
      <c r="H542" s="123"/>
      <c r="I542" s="123"/>
    </row>
    <row r="543" spans="8:9" ht="14.4" x14ac:dyDescent="0.3">
      <c r="H543" s="123"/>
      <c r="I543" s="123"/>
    </row>
    <row r="544" spans="8:9" ht="14.4" x14ac:dyDescent="0.3">
      <c r="H544" s="123"/>
      <c r="I544" s="123"/>
    </row>
    <row r="545" spans="8:9" ht="14.4" x14ac:dyDescent="0.3">
      <c r="H545" s="123"/>
      <c r="I545" s="123"/>
    </row>
    <row r="546" spans="8:9" ht="14.4" x14ac:dyDescent="0.3">
      <c r="H546" s="123"/>
      <c r="I546" s="123"/>
    </row>
    <row r="547" spans="8:9" ht="14.4" x14ac:dyDescent="0.3">
      <c r="H547" s="123"/>
      <c r="I547" s="123"/>
    </row>
    <row r="548" spans="8:9" ht="14.4" x14ac:dyDescent="0.3">
      <c r="H548" s="123"/>
      <c r="I548" s="123"/>
    </row>
    <row r="549" spans="8:9" ht="14.4" x14ac:dyDescent="0.3">
      <c r="H549" s="123"/>
      <c r="I549" s="123"/>
    </row>
    <row r="550" spans="8:9" ht="14.4" x14ac:dyDescent="0.3">
      <c r="H550" s="123"/>
      <c r="I550" s="123"/>
    </row>
    <row r="551" spans="8:9" ht="14.4" x14ac:dyDescent="0.3">
      <c r="H551" s="123"/>
      <c r="I551" s="123"/>
    </row>
    <row r="552" spans="8:9" ht="14.4" x14ac:dyDescent="0.3">
      <c r="H552" s="123"/>
      <c r="I552" s="123"/>
    </row>
    <row r="553" spans="8:9" ht="14.4" x14ac:dyDescent="0.3">
      <c r="H553" s="123"/>
      <c r="I553" s="123"/>
    </row>
    <row r="554" spans="8:9" ht="14.4" x14ac:dyDescent="0.3">
      <c r="H554" s="123"/>
      <c r="I554" s="123"/>
    </row>
    <row r="555" spans="8:9" ht="14.4" x14ac:dyDescent="0.3">
      <c r="H555" s="123"/>
      <c r="I555" s="123"/>
    </row>
    <row r="556" spans="8:9" ht="14.4" x14ac:dyDescent="0.3">
      <c r="H556" s="123"/>
      <c r="I556" s="123"/>
    </row>
    <row r="557" spans="8:9" ht="14.4" x14ac:dyDescent="0.3">
      <c r="H557" s="123"/>
      <c r="I557" s="123"/>
    </row>
    <row r="558" spans="8:9" ht="14.4" x14ac:dyDescent="0.3">
      <c r="H558" s="123"/>
      <c r="I558" s="123"/>
    </row>
    <row r="559" spans="8:9" ht="14.4" x14ac:dyDescent="0.3">
      <c r="H559" s="123"/>
      <c r="I559" s="123"/>
    </row>
    <row r="560" spans="8:9" ht="14.4" x14ac:dyDescent="0.3">
      <c r="H560" s="123"/>
      <c r="I560" s="123"/>
    </row>
    <row r="561" spans="8:9" ht="14.4" x14ac:dyDescent="0.3">
      <c r="H561" s="123"/>
      <c r="I561" s="123"/>
    </row>
    <row r="562" spans="8:9" ht="14.4" x14ac:dyDescent="0.3">
      <c r="H562" s="123"/>
      <c r="I562" s="123"/>
    </row>
    <row r="563" spans="8:9" ht="14.4" x14ac:dyDescent="0.3">
      <c r="H563" s="123"/>
      <c r="I563" s="123"/>
    </row>
    <row r="564" spans="8:9" ht="14.4" x14ac:dyDescent="0.3">
      <c r="H564" s="123"/>
      <c r="I564" s="123"/>
    </row>
    <row r="565" spans="8:9" ht="14.4" x14ac:dyDescent="0.3">
      <c r="H565" s="123"/>
      <c r="I565" s="123"/>
    </row>
    <row r="566" spans="8:9" ht="14.4" x14ac:dyDescent="0.3">
      <c r="H566" s="123"/>
      <c r="I566" s="123"/>
    </row>
    <row r="567" spans="8:9" ht="14.4" x14ac:dyDescent="0.3">
      <c r="H567" s="123"/>
      <c r="I567" s="123"/>
    </row>
    <row r="568" spans="8:9" ht="14.4" x14ac:dyDescent="0.3">
      <c r="H568" s="123"/>
      <c r="I568" s="123"/>
    </row>
    <row r="569" spans="8:9" ht="14.4" x14ac:dyDescent="0.3">
      <c r="H569" s="123"/>
      <c r="I569" s="123"/>
    </row>
    <row r="570" spans="8:9" ht="14.4" x14ac:dyDescent="0.3">
      <c r="H570" s="123"/>
      <c r="I570" s="123"/>
    </row>
    <row r="571" spans="8:9" ht="14.4" x14ac:dyDescent="0.3">
      <c r="H571" s="123"/>
      <c r="I571" s="123"/>
    </row>
    <row r="572" spans="8:9" ht="14.4" x14ac:dyDescent="0.3">
      <c r="H572" s="123"/>
      <c r="I572" s="123"/>
    </row>
    <row r="573" spans="8:9" ht="14.4" x14ac:dyDescent="0.3">
      <c r="H573" s="123"/>
      <c r="I573" s="123"/>
    </row>
    <row r="574" spans="8:9" ht="14.4" x14ac:dyDescent="0.3">
      <c r="H574" s="123"/>
      <c r="I574" s="123"/>
    </row>
    <row r="575" spans="8:9" ht="14.4" x14ac:dyDescent="0.3">
      <c r="H575" s="123"/>
      <c r="I575" s="123"/>
    </row>
    <row r="576" spans="8:9" ht="14.4" x14ac:dyDescent="0.3">
      <c r="H576" s="123"/>
      <c r="I576" s="123"/>
    </row>
    <row r="577" spans="8:9" ht="14.4" x14ac:dyDescent="0.3">
      <c r="H577" s="123"/>
      <c r="I577" s="123"/>
    </row>
    <row r="578" spans="8:9" ht="14.4" x14ac:dyDescent="0.3">
      <c r="H578" s="123"/>
      <c r="I578" s="123"/>
    </row>
    <row r="579" spans="8:9" ht="14.4" x14ac:dyDescent="0.3">
      <c r="H579" s="123"/>
      <c r="I579" s="123"/>
    </row>
    <row r="580" spans="8:9" ht="14.4" x14ac:dyDescent="0.3">
      <c r="H580" s="123"/>
      <c r="I580" s="123"/>
    </row>
    <row r="581" spans="8:9" ht="14.4" x14ac:dyDescent="0.3">
      <c r="H581" s="123"/>
      <c r="I581" s="123"/>
    </row>
    <row r="582" spans="8:9" ht="14.4" x14ac:dyDescent="0.3">
      <c r="H582" s="123"/>
      <c r="I582" s="123"/>
    </row>
    <row r="583" spans="8:9" ht="14.4" x14ac:dyDescent="0.3">
      <c r="H583" s="123"/>
      <c r="I583" s="123"/>
    </row>
    <row r="584" spans="8:9" ht="14.4" x14ac:dyDescent="0.3">
      <c r="H584" s="123"/>
      <c r="I584" s="123"/>
    </row>
    <row r="585" spans="8:9" ht="14.4" x14ac:dyDescent="0.3">
      <c r="H585" s="123"/>
      <c r="I585" s="123"/>
    </row>
    <row r="586" spans="8:9" ht="14.4" x14ac:dyDescent="0.3">
      <c r="H586" s="123"/>
      <c r="I586" s="123"/>
    </row>
    <row r="587" spans="8:9" ht="14.4" x14ac:dyDescent="0.3">
      <c r="H587" s="123"/>
      <c r="I587" s="123"/>
    </row>
    <row r="588" spans="8:9" ht="14.4" x14ac:dyDescent="0.3">
      <c r="H588" s="123"/>
      <c r="I588" s="123"/>
    </row>
    <row r="589" spans="8:9" ht="14.4" x14ac:dyDescent="0.3">
      <c r="H589" s="123"/>
      <c r="I589" s="123"/>
    </row>
    <row r="590" spans="8:9" ht="14.4" x14ac:dyDescent="0.3">
      <c r="H590" s="123"/>
      <c r="I590" s="123"/>
    </row>
    <row r="591" spans="8:9" ht="14.4" x14ac:dyDescent="0.3">
      <c r="H591" s="123"/>
      <c r="I591" s="123"/>
    </row>
    <row r="592" spans="8:9" ht="14.4" x14ac:dyDescent="0.3">
      <c r="H592" s="123"/>
      <c r="I592" s="123"/>
    </row>
    <row r="593" spans="8:9" ht="14.4" x14ac:dyDescent="0.3">
      <c r="H593" s="123"/>
      <c r="I593" s="123"/>
    </row>
    <row r="594" spans="8:9" ht="14.4" x14ac:dyDescent="0.3">
      <c r="H594" s="123"/>
      <c r="I594" s="123"/>
    </row>
    <row r="595" spans="8:9" ht="14.4" x14ac:dyDescent="0.3">
      <c r="H595" s="123"/>
      <c r="I595" s="123"/>
    </row>
    <row r="596" spans="8:9" ht="14.4" x14ac:dyDescent="0.3">
      <c r="H596" s="123"/>
      <c r="I596" s="123"/>
    </row>
    <row r="597" spans="8:9" ht="14.4" x14ac:dyDescent="0.3">
      <c r="H597" s="123"/>
      <c r="I597" s="123"/>
    </row>
    <row r="598" spans="8:9" ht="14.4" x14ac:dyDescent="0.3">
      <c r="H598" s="123"/>
      <c r="I598" s="123"/>
    </row>
    <row r="599" spans="8:9" ht="14.4" x14ac:dyDescent="0.3">
      <c r="H599" s="123"/>
      <c r="I599" s="123"/>
    </row>
    <row r="600" spans="8:9" ht="14.4" x14ac:dyDescent="0.3">
      <c r="H600" s="123"/>
      <c r="I600" s="123"/>
    </row>
    <row r="601" spans="8:9" ht="14.4" x14ac:dyDescent="0.3">
      <c r="H601" s="123"/>
      <c r="I601" s="123"/>
    </row>
    <row r="602" spans="8:9" ht="14.4" x14ac:dyDescent="0.3">
      <c r="H602" s="123"/>
      <c r="I602" s="123"/>
    </row>
    <row r="603" spans="8:9" ht="14.4" x14ac:dyDescent="0.3">
      <c r="H603" s="123"/>
      <c r="I603" s="123"/>
    </row>
    <row r="604" spans="8:9" ht="14.4" x14ac:dyDescent="0.3">
      <c r="H604" s="123"/>
      <c r="I604" s="123"/>
    </row>
    <row r="605" spans="8:9" ht="14.4" x14ac:dyDescent="0.3">
      <c r="H605" s="123"/>
      <c r="I605" s="123"/>
    </row>
    <row r="606" spans="8:9" ht="14.4" x14ac:dyDescent="0.3">
      <c r="H606" s="123"/>
      <c r="I606" s="123"/>
    </row>
    <row r="607" spans="8:9" ht="14.4" x14ac:dyDescent="0.3">
      <c r="H607" s="123"/>
      <c r="I607" s="123"/>
    </row>
    <row r="608" spans="8:9" ht="14.4" x14ac:dyDescent="0.3">
      <c r="H608" s="123"/>
      <c r="I608" s="123"/>
    </row>
    <row r="609" spans="8:9" ht="14.4" x14ac:dyDescent="0.3">
      <c r="H609" s="123"/>
      <c r="I609" s="123"/>
    </row>
    <row r="610" spans="8:9" ht="14.4" x14ac:dyDescent="0.3">
      <c r="H610" s="123"/>
      <c r="I610" s="123"/>
    </row>
    <row r="611" spans="8:9" ht="14.4" x14ac:dyDescent="0.3">
      <c r="H611" s="123"/>
      <c r="I611" s="123"/>
    </row>
    <row r="612" spans="8:9" ht="14.4" x14ac:dyDescent="0.3">
      <c r="H612" s="123"/>
      <c r="I612" s="123"/>
    </row>
    <row r="613" spans="8:9" ht="14.4" x14ac:dyDescent="0.3">
      <c r="H613" s="123"/>
      <c r="I613" s="123"/>
    </row>
    <row r="614" spans="8:9" ht="14.4" x14ac:dyDescent="0.3">
      <c r="H614" s="123"/>
      <c r="I614" s="123"/>
    </row>
    <row r="615" spans="8:9" ht="14.4" x14ac:dyDescent="0.3">
      <c r="H615" s="123"/>
      <c r="I615" s="123"/>
    </row>
    <row r="616" spans="8:9" ht="14.4" x14ac:dyDescent="0.3">
      <c r="H616" s="123"/>
      <c r="I616" s="123"/>
    </row>
    <row r="617" spans="8:9" ht="14.4" x14ac:dyDescent="0.3">
      <c r="H617" s="123"/>
      <c r="I617" s="123"/>
    </row>
    <row r="618" spans="8:9" ht="14.4" x14ac:dyDescent="0.3">
      <c r="H618" s="123"/>
      <c r="I618" s="123"/>
    </row>
    <row r="619" spans="8:9" ht="14.4" x14ac:dyDescent="0.3">
      <c r="H619" s="123"/>
      <c r="I619" s="123"/>
    </row>
    <row r="620" spans="8:9" ht="14.4" x14ac:dyDescent="0.3">
      <c r="H620" s="123"/>
      <c r="I620" s="123"/>
    </row>
    <row r="621" spans="8:9" ht="14.4" x14ac:dyDescent="0.3">
      <c r="H621" s="123"/>
      <c r="I621" s="123"/>
    </row>
    <row r="622" spans="8:9" ht="14.4" x14ac:dyDescent="0.3">
      <c r="H622" s="123"/>
      <c r="I622" s="123"/>
    </row>
    <row r="623" spans="8:9" ht="14.4" x14ac:dyDescent="0.3">
      <c r="H623" s="123"/>
      <c r="I623" s="123"/>
    </row>
    <row r="624" spans="8:9" ht="14.4" x14ac:dyDescent="0.3">
      <c r="H624" s="123"/>
      <c r="I624" s="123"/>
    </row>
    <row r="625" spans="8:9" ht="14.4" x14ac:dyDescent="0.3">
      <c r="H625" s="123"/>
      <c r="I625" s="123"/>
    </row>
    <row r="626" spans="8:9" ht="14.4" x14ac:dyDescent="0.3">
      <c r="H626" s="123"/>
      <c r="I626" s="123"/>
    </row>
    <row r="627" spans="8:9" ht="14.4" x14ac:dyDescent="0.3">
      <c r="H627" s="123"/>
      <c r="I627" s="123"/>
    </row>
    <row r="628" spans="8:9" ht="14.4" x14ac:dyDescent="0.3">
      <c r="H628" s="123"/>
      <c r="I628" s="123"/>
    </row>
    <row r="629" spans="8:9" ht="14.4" x14ac:dyDescent="0.3">
      <c r="H629" s="123"/>
      <c r="I629" s="123"/>
    </row>
    <row r="630" spans="8:9" ht="14.4" x14ac:dyDescent="0.3">
      <c r="H630" s="123"/>
      <c r="I630" s="123"/>
    </row>
    <row r="631" spans="8:9" ht="14.4" x14ac:dyDescent="0.3">
      <c r="H631" s="123"/>
      <c r="I631" s="123"/>
    </row>
    <row r="632" spans="8:9" ht="14.4" x14ac:dyDescent="0.3">
      <c r="H632" s="123"/>
      <c r="I632" s="123"/>
    </row>
    <row r="633" spans="8:9" ht="14.4" x14ac:dyDescent="0.3">
      <c r="H633" s="123"/>
      <c r="I633" s="123"/>
    </row>
    <row r="634" spans="8:9" ht="14.4" x14ac:dyDescent="0.3">
      <c r="H634" s="123"/>
      <c r="I634" s="123"/>
    </row>
    <row r="635" spans="8:9" ht="14.4" x14ac:dyDescent="0.3">
      <c r="H635" s="123"/>
      <c r="I635" s="123"/>
    </row>
    <row r="636" spans="8:9" ht="14.4" x14ac:dyDescent="0.3">
      <c r="H636" s="123"/>
      <c r="I636" s="123"/>
    </row>
    <row r="637" spans="8:9" ht="14.4" x14ac:dyDescent="0.3">
      <c r="H637" s="123"/>
      <c r="I637" s="123"/>
    </row>
    <row r="638" spans="8:9" ht="14.4" x14ac:dyDescent="0.3">
      <c r="H638" s="123"/>
      <c r="I638" s="123"/>
    </row>
    <row r="639" spans="8:9" ht="14.4" x14ac:dyDescent="0.3">
      <c r="H639" s="123"/>
      <c r="I639" s="123"/>
    </row>
    <row r="640" spans="8:9" ht="14.4" x14ac:dyDescent="0.3">
      <c r="H640" s="123"/>
      <c r="I640" s="123"/>
    </row>
    <row r="641" spans="8:9" ht="14.4" x14ac:dyDescent="0.3">
      <c r="H641" s="123"/>
      <c r="I641" s="123"/>
    </row>
    <row r="642" spans="8:9" ht="14.4" x14ac:dyDescent="0.3">
      <c r="H642" s="123"/>
      <c r="I642" s="123"/>
    </row>
    <row r="643" spans="8:9" ht="14.4" x14ac:dyDescent="0.3">
      <c r="H643" s="123"/>
      <c r="I643" s="123"/>
    </row>
    <row r="644" spans="8:9" ht="14.4" x14ac:dyDescent="0.3">
      <c r="H644" s="123"/>
      <c r="I644" s="123"/>
    </row>
    <row r="645" spans="8:9" ht="14.4" x14ac:dyDescent="0.3">
      <c r="H645" s="123"/>
      <c r="I645" s="123"/>
    </row>
    <row r="646" spans="8:9" ht="14.4" x14ac:dyDescent="0.3">
      <c r="H646" s="123"/>
      <c r="I646" s="123"/>
    </row>
    <row r="647" spans="8:9" ht="14.4" x14ac:dyDescent="0.3">
      <c r="H647" s="123"/>
      <c r="I647" s="123"/>
    </row>
    <row r="648" spans="8:9" ht="14.4" x14ac:dyDescent="0.3">
      <c r="H648" s="123"/>
      <c r="I648" s="123"/>
    </row>
    <row r="649" spans="8:9" ht="14.4" x14ac:dyDescent="0.3">
      <c r="H649" s="123"/>
      <c r="I649" s="123"/>
    </row>
    <row r="650" spans="8:9" ht="14.4" x14ac:dyDescent="0.3">
      <c r="H650" s="123"/>
      <c r="I650" s="123"/>
    </row>
    <row r="651" spans="8:9" ht="14.4" x14ac:dyDescent="0.3">
      <c r="H651" s="123"/>
      <c r="I651" s="123"/>
    </row>
    <row r="652" spans="8:9" ht="14.4" x14ac:dyDescent="0.3">
      <c r="H652" s="123"/>
      <c r="I652" s="123"/>
    </row>
    <row r="653" spans="8:9" ht="14.4" x14ac:dyDescent="0.3">
      <c r="H653" s="123"/>
      <c r="I653" s="123"/>
    </row>
    <row r="654" spans="8:9" ht="14.4" x14ac:dyDescent="0.3">
      <c r="H654" s="123"/>
      <c r="I654" s="123"/>
    </row>
    <row r="655" spans="8:9" ht="14.4" x14ac:dyDescent="0.3">
      <c r="H655" s="123"/>
      <c r="I655" s="123"/>
    </row>
    <row r="656" spans="8:9" ht="14.4" x14ac:dyDescent="0.3">
      <c r="H656" s="123"/>
      <c r="I656" s="123"/>
    </row>
    <row r="657" spans="8:9" ht="14.4" x14ac:dyDescent="0.3">
      <c r="H657" s="123"/>
      <c r="I657" s="123"/>
    </row>
    <row r="658" spans="8:9" ht="14.4" x14ac:dyDescent="0.3">
      <c r="H658" s="123"/>
      <c r="I658" s="123"/>
    </row>
    <row r="659" spans="8:9" ht="14.4" x14ac:dyDescent="0.3">
      <c r="H659" s="123"/>
      <c r="I659" s="123"/>
    </row>
    <row r="660" spans="8:9" ht="14.4" x14ac:dyDescent="0.3">
      <c r="H660" s="123"/>
      <c r="I660" s="123"/>
    </row>
    <row r="661" spans="8:9" ht="14.4" x14ac:dyDescent="0.3">
      <c r="H661" s="123"/>
      <c r="I661" s="123"/>
    </row>
    <row r="662" spans="8:9" ht="14.4" x14ac:dyDescent="0.3">
      <c r="H662" s="123"/>
      <c r="I662" s="123"/>
    </row>
    <row r="663" spans="8:9" ht="14.4" x14ac:dyDescent="0.3">
      <c r="H663" s="123"/>
      <c r="I663" s="123"/>
    </row>
    <row r="664" spans="8:9" ht="14.4" x14ac:dyDescent="0.3">
      <c r="H664" s="123"/>
      <c r="I664" s="123"/>
    </row>
    <row r="665" spans="8:9" ht="14.4" x14ac:dyDescent="0.3">
      <c r="H665" s="123"/>
      <c r="I665" s="123"/>
    </row>
    <row r="666" spans="8:9" ht="14.4" x14ac:dyDescent="0.3">
      <c r="H666" s="123"/>
      <c r="I666" s="123"/>
    </row>
    <row r="667" spans="8:9" ht="14.4" x14ac:dyDescent="0.3">
      <c r="H667" s="123"/>
      <c r="I667" s="123"/>
    </row>
    <row r="668" spans="8:9" ht="14.4" x14ac:dyDescent="0.3">
      <c r="H668" s="123"/>
      <c r="I668" s="123"/>
    </row>
    <row r="669" spans="8:9" ht="14.4" x14ac:dyDescent="0.3">
      <c r="H669" s="123"/>
      <c r="I669" s="123"/>
    </row>
    <row r="670" spans="8:9" ht="14.4" x14ac:dyDescent="0.3">
      <c r="H670" s="123"/>
      <c r="I670" s="123"/>
    </row>
    <row r="671" spans="8:9" ht="14.4" x14ac:dyDescent="0.3">
      <c r="H671" s="123"/>
      <c r="I671" s="123"/>
    </row>
    <row r="672" spans="8:9" ht="14.4" x14ac:dyDescent="0.3">
      <c r="H672" s="123"/>
      <c r="I672" s="123"/>
    </row>
    <row r="673" spans="8:9" ht="14.4" x14ac:dyDescent="0.3">
      <c r="H673" s="123"/>
      <c r="I673" s="123"/>
    </row>
    <row r="674" spans="8:9" ht="14.4" x14ac:dyDescent="0.3">
      <c r="H674" s="123"/>
      <c r="I674" s="123"/>
    </row>
    <row r="675" spans="8:9" ht="14.4" x14ac:dyDescent="0.3">
      <c r="H675" s="123"/>
      <c r="I675" s="123"/>
    </row>
    <row r="676" spans="8:9" ht="14.4" x14ac:dyDescent="0.3">
      <c r="H676" s="123"/>
      <c r="I676" s="123"/>
    </row>
    <row r="677" spans="8:9" ht="14.4" x14ac:dyDescent="0.3">
      <c r="H677" s="123"/>
      <c r="I677" s="123"/>
    </row>
    <row r="678" spans="8:9" ht="14.4" x14ac:dyDescent="0.3">
      <c r="H678" s="123"/>
      <c r="I678" s="123"/>
    </row>
    <row r="679" spans="8:9" ht="14.4" x14ac:dyDescent="0.3">
      <c r="H679" s="123"/>
      <c r="I679" s="123"/>
    </row>
    <row r="680" spans="8:9" ht="14.4" x14ac:dyDescent="0.3">
      <c r="H680" s="123"/>
      <c r="I680" s="123"/>
    </row>
    <row r="681" spans="8:9" ht="14.4" x14ac:dyDescent="0.3">
      <c r="H681" s="123"/>
      <c r="I681" s="123"/>
    </row>
    <row r="682" spans="8:9" ht="14.4" x14ac:dyDescent="0.3">
      <c r="H682" s="123"/>
      <c r="I682" s="123"/>
    </row>
    <row r="683" spans="8:9" ht="14.4" x14ac:dyDescent="0.3">
      <c r="H683" s="123"/>
      <c r="I683" s="123"/>
    </row>
    <row r="684" spans="8:9" ht="14.4" x14ac:dyDescent="0.3">
      <c r="H684" s="123"/>
      <c r="I684" s="123"/>
    </row>
    <row r="685" spans="8:9" ht="14.4" x14ac:dyDescent="0.3">
      <c r="H685" s="123"/>
      <c r="I685" s="123"/>
    </row>
    <row r="686" spans="8:9" ht="14.4" x14ac:dyDescent="0.3">
      <c r="H686" s="123"/>
      <c r="I686" s="123"/>
    </row>
    <row r="687" spans="8:9" ht="14.4" x14ac:dyDescent="0.3">
      <c r="H687" s="123"/>
      <c r="I687" s="123"/>
    </row>
    <row r="688" spans="8:9" ht="14.4" x14ac:dyDescent="0.3">
      <c r="H688" s="123"/>
      <c r="I688" s="123"/>
    </row>
    <row r="689" spans="8:9" ht="14.4" x14ac:dyDescent="0.3">
      <c r="H689" s="123"/>
      <c r="I689" s="123"/>
    </row>
    <row r="690" spans="8:9" ht="14.4" x14ac:dyDescent="0.3">
      <c r="H690" s="123"/>
      <c r="I690" s="123"/>
    </row>
    <row r="691" spans="8:9" ht="14.4" x14ac:dyDescent="0.3">
      <c r="H691" s="123"/>
      <c r="I691" s="123"/>
    </row>
    <row r="692" spans="8:9" ht="14.4" x14ac:dyDescent="0.3">
      <c r="H692" s="123"/>
      <c r="I692" s="123"/>
    </row>
    <row r="693" spans="8:9" ht="14.4" x14ac:dyDescent="0.3">
      <c r="H693" s="123"/>
      <c r="I693" s="123"/>
    </row>
    <row r="694" spans="8:9" ht="14.4" x14ac:dyDescent="0.3">
      <c r="H694" s="123"/>
      <c r="I694" s="123"/>
    </row>
    <row r="695" spans="8:9" ht="14.4" x14ac:dyDescent="0.3">
      <c r="H695" s="123"/>
      <c r="I695" s="123"/>
    </row>
    <row r="696" spans="8:9" ht="14.4" x14ac:dyDescent="0.3">
      <c r="H696" s="123"/>
      <c r="I696" s="123"/>
    </row>
    <row r="697" spans="8:9" ht="14.4" x14ac:dyDescent="0.3">
      <c r="H697" s="123"/>
      <c r="I697" s="123"/>
    </row>
    <row r="698" spans="8:9" ht="14.4" x14ac:dyDescent="0.3">
      <c r="H698" s="123"/>
      <c r="I698" s="123"/>
    </row>
    <row r="699" spans="8:9" ht="14.4" x14ac:dyDescent="0.3">
      <c r="H699" s="123"/>
      <c r="I699" s="123"/>
    </row>
    <row r="700" spans="8:9" ht="14.4" x14ac:dyDescent="0.3">
      <c r="H700" s="123"/>
      <c r="I700" s="123"/>
    </row>
    <row r="701" spans="8:9" ht="14.4" x14ac:dyDescent="0.3">
      <c r="H701" s="123"/>
      <c r="I701" s="123"/>
    </row>
    <row r="702" spans="8:9" ht="14.4" x14ac:dyDescent="0.3">
      <c r="H702" s="123"/>
      <c r="I702" s="123"/>
    </row>
    <row r="703" spans="8:9" ht="14.4" x14ac:dyDescent="0.3">
      <c r="H703" s="123"/>
      <c r="I703" s="123"/>
    </row>
    <row r="704" spans="8:9" ht="14.4" x14ac:dyDescent="0.3">
      <c r="H704" s="123"/>
      <c r="I704" s="123"/>
    </row>
    <row r="705" spans="8:9" ht="14.4" x14ac:dyDescent="0.3">
      <c r="H705" s="123"/>
      <c r="I705" s="123"/>
    </row>
    <row r="706" spans="8:9" ht="14.4" x14ac:dyDescent="0.3">
      <c r="H706" s="123"/>
      <c r="I706" s="123"/>
    </row>
    <row r="707" spans="8:9" ht="14.4" x14ac:dyDescent="0.3">
      <c r="H707" s="123"/>
      <c r="I707" s="123"/>
    </row>
    <row r="708" spans="8:9" ht="14.4" x14ac:dyDescent="0.3">
      <c r="H708" s="123"/>
      <c r="I708" s="123"/>
    </row>
    <row r="709" spans="8:9" ht="14.4" x14ac:dyDescent="0.3">
      <c r="H709" s="123"/>
      <c r="I709" s="123"/>
    </row>
    <row r="710" spans="8:9" ht="14.4" x14ac:dyDescent="0.3">
      <c r="H710" s="123"/>
      <c r="I710" s="123"/>
    </row>
    <row r="711" spans="8:9" ht="14.4" x14ac:dyDescent="0.3">
      <c r="H711" s="123"/>
      <c r="I711" s="123"/>
    </row>
    <row r="712" spans="8:9" ht="14.4" x14ac:dyDescent="0.3">
      <c r="H712" s="123"/>
      <c r="I712" s="123"/>
    </row>
    <row r="713" spans="8:9" ht="14.4" x14ac:dyDescent="0.3">
      <c r="H713" s="123"/>
      <c r="I713" s="123"/>
    </row>
    <row r="714" spans="8:9" ht="14.4" x14ac:dyDescent="0.3">
      <c r="H714" s="123"/>
      <c r="I714" s="123"/>
    </row>
    <row r="715" spans="8:9" ht="14.4" x14ac:dyDescent="0.3">
      <c r="H715" s="123"/>
      <c r="I715" s="123"/>
    </row>
    <row r="716" spans="8:9" ht="14.4" x14ac:dyDescent="0.3">
      <c r="H716" s="123"/>
      <c r="I716" s="123"/>
    </row>
    <row r="717" spans="8:9" ht="14.4" x14ac:dyDescent="0.3">
      <c r="H717" s="123"/>
      <c r="I717" s="123"/>
    </row>
    <row r="718" spans="8:9" ht="14.4" x14ac:dyDescent="0.3">
      <c r="H718" s="123"/>
      <c r="I718" s="123"/>
    </row>
    <row r="719" spans="8:9" ht="14.4" x14ac:dyDescent="0.3">
      <c r="H719" s="123"/>
      <c r="I719" s="123"/>
    </row>
    <row r="720" spans="8:9" ht="14.4" x14ac:dyDescent="0.3">
      <c r="H720" s="123"/>
      <c r="I720" s="123"/>
    </row>
    <row r="721" spans="8:9" ht="14.4" x14ac:dyDescent="0.3">
      <c r="H721" s="123"/>
      <c r="I721" s="123"/>
    </row>
    <row r="722" spans="8:9" ht="14.4" x14ac:dyDescent="0.3">
      <c r="H722" s="123"/>
      <c r="I722" s="123"/>
    </row>
    <row r="723" spans="8:9" ht="14.4" x14ac:dyDescent="0.3">
      <c r="H723" s="123"/>
      <c r="I723" s="123"/>
    </row>
    <row r="724" spans="8:9" ht="14.4" x14ac:dyDescent="0.3">
      <c r="H724" s="123"/>
      <c r="I724" s="123"/>
    </row>
    <row r="725" spans="8:9" ht="14.4" x14ac:dyDescent="0.3">
      <c r="H725" s="123"/>
      <c r="I725" s="123"/>
    </row>
    <row r="726" spans="8:9" ht="14.4" x14ac:dyDescent="0.3">
      <c r="H726" s="123"/>
      <c r="I726" s="123"/>
    </row>
    <row r="727" spans="8:9" ht="14.4" x14ac:dyDescent="0.3">
      <c r="H727" s="123"/>
      <c r="I727" s="123"/>
    </row>
    <row r="728" spans="8:9" ht="14.4" x14ac:dyDescent="0.3">
      <c r="H728" s="123"/>
      <c r="I728" s="123"/>
    </row>
    <row r="729" spans="8:9" ht="14.4" x14ac:dyDescent="0.3">
      <c r="H729" s="123"/>
      <c r="I729" s="123"/>
    </row>
    <row r="730" spans="8:9" ht="14.4" x14ac:dyDescent="0.3">
      <c r="H730" s="123"/>
      <c r="I730" s="123"/>
    </row>
    <row r="731" spans="8:9" ht="14.4" x14ac:dyDescent="0.3">
      <c r="H731" s="123"/>
      <c r="I731" s="123"/>
    </row>
    <row r="732" spans="8:9" ht="14.4" x14ac:dyDescent="0.3">
      <c r="H732" s="123"/>
      <c r="I732" s="123"/>
    </row>
    <row r="733" spans="8:9" ht="14.4" x14ac:dyDescent="0.3">
      <c r="H733" s="123"/>
      <c r="I733" s="123"/>
    </row>
    <row r="734" spans="8:9" ht="14.4" x14ac:dyDescent="0.3">
      <c r="H734" s="123"/>
      <c r="I734" s="123"/>
    </row>
    <row r="735" spans="8:9" ht="14.4" x14ac:dyDescent="0.3">
      <c r="H735" s="123"/>
      <c r="I735" s="123"/>
    </row>
    <row r="736" spans="8:9" ht="14.4" x14ac:dyDescent="0.3">
      <c r="H736" s="123"/>
      <c r="I736" s="123"/>
    </row>
    <row r="737" spans="8:9" ht="14.4" x14ac:dyDescent="0.3">
      <c r="H737" s="123"/>
      <c r="I737" s="123"/>
    </row>
    <row r="738" spans="8:9" ht="14.4" x14ac:dyDescent="0.3">
      <c r="H738" s="123"/>
      <c r="I738" s="123"/>
    </row>
    <row r="739" spans="8:9" ht="14.4" x14ac:dyDescent="0.3">
      <c r="H739" s="123"/>
      <c r="I739" s="123"/>
    </row>
    <row r="740" spans="8:9" ht="14.4" x14ac:dyDescent="0.3">
      <c r="H740" s="123"/>
      <c r="I740" s="123"/>
    </row>
    <row r="741" spans="8:9" ht="14.4" x14ac:dyDescent="0.3">
      <c r="H741" s="123"/>
      <c r="I741" s="123"/>
    </row>
    <row r="742" spans="8:9" ht="14.4" x14ac:dyDescent="0.3">
      <c r="H742" s="123"/>
      <c r="I742" s="123"/>
    </row>
    <row r="743" spans="8:9" ht="14.4" x14ac:dyDescent="0.3">
      <c r="H743" s="123"/>
      <c r="I743" s="123"/>
    </row>
    <row r="744" spans="8:9" ht="14.4" x14ac:dyDescent="0.3">
      <c r="H744" s="123"/>
      <c r="I744" s="123"/>
    </row>
    <row r="745" spans="8:9" ht="14.4" x14ac:dyDescent="0.3">
      <c r="H745" s="123"/>
      <c r="I745" s="123"/>
    </row>
    <row r="746" spans="8:9" ht="14.4" x14ac:dyDescent="0.3">
      <c r="H746" s="123"/>
      <c r="I746" s="123"/>
    </row>
    <row r="747" spans="8:9" ht="14.4" x14ac:dyDescent="0.3">
      <c r="H747" s="123"/>
      <c r="I747" s="123"/>
    </row>
    <row r="748" spans="8:9" ht="14.4" x14ac:dyDescent="0.3">
      <c r="H748" s="123"/>
      <c r="I748" s="123"/>
    </row>
    <row r="749" spans="8:9" ht="14.4" x14ac:dyDescent="0.3">
      <c r="H749" s="123"/>
      <c r="I749" s="123"/>
    </row>
    <row r="750" spans="8:9" ht="14.4" x14ac:dyDescent="0.3">
      <c r="H750" s="123"/>
      <c r="I750" s="123"/>
    </row>
    <row r="751" spans="8:9" ht="14.4" x14ac:dyDescent="0.3">
      <c r="H751" s="123"/>
      <c r="I751" s="123"/>
    </row>
    <row r="752" spans="8:9" ht="14.4" x14ac:dyDescent="0.3">
      <c r="H752" s="123"/>
      <c r="I752" s="123"/>
    </row>
    <row r="753" spans="8:9" ht="14.4" x14ac:dyDescent="0.3">
      <c r="H753" s="123"/>
      <c r="I753" s="123"/>
    </row>
    <row r="754" spans="8:9" ht="14.4" x14ac:dyDescent="0.3">
      <c r="H754" s="123"/>
      <c r="I754" s="123"/>
    </row>
    <row r="755" spans="8:9" ht="14.4" x14ac:dyDescent="0.3">
      <c r="H755" s="123"/>
      <c r="I755" s="123"/>
    </row>
    <row r="756" spans="8:9" ht="14.4" x14ac:dyDescent="0.3">
      <c r="H756" s="123"/>
      <c r="I756" s="123"/>
    </row>
    <row r="757" spans="8:9" ht="14.4" x14ac:dyDescent="0.3">
      <c r="H757" s="123"/>
      <c r="I757" s="123"/>
    </row>
    <row r="758" spans="8:9" ht="14.4" x14ac:dyDescent="0.3">
      <c r="H758" s="123"/>
      <c r="I758" s="123"/>
    </row>
    <row r="759" spans="8:9" ht="14.4" x14ac:dyDescent="0.3">
      <c r="H759" s="123"/>
      <c r="I759" s="123"/>
    </row>
    <row r="760" spans="8:9" ht="14.4" x14ac:dyDescent="0.3">
      <c r="H760" s="123"/>
      <c r="I760" s="123"/>
    </row>
    <row r="761" spans="8:9" ht="14.4" x14ac:dyDescent="0.3">
      <c r="H761" s="123"/>
      <c r="I761" s="123"/>
    </row>
    <row r="762" spans="8:9" ht="14.4" x14ac:dyDescent="0.3">
      <c r="H762" s="123"/>
      <c r="I762" s="123"/>
    </row>
    <row r="763" spans="8:9" ht="14.4" x14ac:dyDescent="0.3">
      <c r="H763" s="123"/>
      <c r="I763" s="123"/>
    </row>
    <row r="764" spans="8:9" ht="14.4" x14ac:dyDescent="0.3">
      <c r="H764" s="123"/>
      <c r="I764" s="123"/>
    </row>
    <row r="765" spans="8:9" ht="14.4" x14ac:dyDescent="0.3">
      <c r="H765" s="123"/>
      <c r="I765" s="123"/>
    </row>
    <row r="766" spans="8:9" ht="14.4" x14ac:dyDescent="0.3">
      <c r="H766" s="123"/>
      <c r="I766" s="123"/>
    </row>
    <row r="767" spans="8:9" ht="14.4" x14ac:dyDescent="0.3">
      <c r="H767" s="123"/>
      <c r="I767" s="123"/>
    </row>
    <row r="768" spans="8:9" ht="14.4" x14ac:dyDescent="0.3">
      <c r="H768" s="123"/>
      <c r="I768" s="123"/>
    </row>
    <row r="769" spans="8:9" ht="14.4" x14ac:dyDescent="0.3">
      <c r="H769" s="123"/>
      <c r="I769" s="123"/>
    </row>
    <row r="770" spans="8:9" ht="14.4" x14ac:dyDescent="0.3">
      <c r="H770" s="123"/>
      <c r="I770" s="123"/>
    </row>
    <row r="771" spans="8:9" ht="14.4" x14ac:dyDescent="0.3">
      <c r="H771" s="123"/>
      <c r="I771" s="123"/>
    </row>
    <row r="772" spans="8:9" ht="14.4" x14ac:dyDescent="0.3">
      <c r="H772" s="123"/>
      <c r="I772" s="123"/>
    </row>
    <row r="773" spans="8:9" ht="14.4" x14ac:dyDescent="0.3">
      <c r="H773" s="123"/>
      <c r="I773" s="123"/>
    </row>
    <row r="774" spans="8:9" ht="14.4" x14ac:dyDescent="0.3">
      <c r="H774" s="123"/>
      <c r="I774" s="123"/>
    </row>
    <row r="775" spans="8:9" ht="14.4" x14ac:dyDescent="0.3">
      <c r="H775" s="123"/>
      <c r="I775" s="123"/>
    </row>
    <row r="776" spans="8:9" ht="14.4" x14ac:dyDescent="0.3">
      <c r="H776" s="123"/>
      <c r="I776" s="123"/>
    </row>
    <row r="777" spans="8:9" ht="14.4" x14ac:dyDescent="0.3">
      <c r="H777" s="123"/>
      <c r="I777" s="123"/>
    </row>
    <row r="778" spans="8:9" ht="14.4" x14ac:dyDescent="0.3">
      <c r="H778" s="123"/>
      <c r="I778" s="123"/>
    </row>
    <row r="779" spans="8:9" ht="14.4" x14ac:dyDescent="0.3">
      <c r="H779" s="123"/>
      <c r="I779" s="123"/>
    </row>
    <row r="780" spans="8:9" ht="14.4" x14ac:dyDescent="0.3">
      <c r="H780" s="123"/>
      <c r="I780" s="123"/>
    </row>
    <row r="781" spans="8:9" ht="14.4" x14ac:dyDescent="0.3">
      <c r="H781" s="123"/>
      <c r="I781" s="123"/>
    </row>
    <row r="782" spans="8:9" ht="14.4" x14ac:dyDescent="0.3">
      <c r="H782" s="123"/>
      <c r="I782" s="123"/>
    </row>
    <row r="783" spans="8:9" ht="14.4" x14ac:dyDescent="0.3">
      <c r="H783" s="123"/>
      <c r="I783" s="123"/>
    </row>
    <row r="784" spans="8:9" ht="14.4" x14ac:dyDescent="0.3">
      <c r="H784" s="123"/>
      <c r="I784" s="123"/>
    </row>
    <row r="785" spans="8:9" ht="14.4" x14ac:dyDescent="0.3">
      <c r="H785" s="123"/>
      <c r="I785" s="123"/>
    </row>
    <row r="786" spans="8:9" ht="14.4" x14ac:dyDescent="0.3">
      <c r="H786" s="123"/>
      <c r="I786" s="123"/>
    </row>
    <row r="787" spans="8:9" ht="14.4" x14ac:dyDescent="0.3">
      <c r="H787" s="123"/>
      <c r="I787" s="123"/>
    </row>
    <row r="788" spans="8:9" ht="14.4" x14ac:dyDescent="0.3">
      <c r="H788" s="123"/>
      <c r="I788" s="123"/>
    </row>
    <row r="789" spans="8:9" ht="14.4" x14ac:dyDescent="0.3">
      <c r="H789" s="123"/>
      <c r="I789" s="123"/>
    </row>
    <row r="790" spans="8:9" ht="14.4" x14ac:dyDescent="0.3">
      <c r="H790" s="123"/>
      <c r="I790" s="123"/>
    </row>
    <row r="791" spans="8:9" ht="14.4" x14ac:dyDescent="0.3">
      <c r="H791" s="123"/>
      <c r="I791" s="123"/>
    </row>
    <row r="792" spans="8:9" ht="14.4" x14ac:dyDescent="0.3">
      <c r="H792" s="123"/>
      <c r="I792" s="123"/>
    </row>
    <row r="793" spans="8:9" ht="14.4" x14ac:dyDescent="0.3">
      <c r="H793" s="123"/>
      <c r="I793" s="123"/>
    </row>
    <row r="794" spans="8:9" ht="14.4" x14ac:dyDescent="0.3">
      <c r="H794" s="123"/>
      <c r="I794" s="123"/>
    </row>
    <row r="795" spans="8:9" ht="14.4" x14ac:dyDescent="0.3">
      <c r="H795" s="123"/>
      <c r="I795" s="123"/>
    </row>
    <row r="796" spans="8:9" ht="14.4" x14ac:dyDescent="0.3">
      <c r="H796" s="123"/>
      <c r="I796" s="123"/>
    </row>
    <row r="797" spans="8:9" ht="14.4" x14ac:dyDescent="0.3">
      <c r="H797" s="123"/>
      <c r="I797" s="123"/>
    </row>
    <row r="798" spans="8:9" ht="14.4" x14ac:dyDescent="0.3">
      <c r="H798" s="123"/>
      <c r="I798" s="123"/>
    </row>
    <row r="799" spans="8:9" ht="14.4" x14ac:dyDescent="0.3">
      <c r="H799" s="123"/>
      <c r="I799" s="123"/>
    </row>
    <row r="800" spans="8:9" ht="14.4" x14ac:dyDescent="0.3">
      <c r="H800" s="123"/>
      <c r="I800" s="123"/>
    </row>
    <row r="801" spans="8:9" ht="14.4" x14ac:dyDescent="0.3">
      <c r="H801" s="123"/>
      <c r="I801" s="123"/>
    </row>
    <row r="802" spans="8:9" ht="14.4" x14ac:dyDescent="0.3">
      <c r="H802" s="123"/>
      <c r="I802" s="123"/>
    </row>
    <row r="803" spans="8:9" ht="14.4" x14ac:dyDescent="0.3">
      <c r="H803" s="123"/>
      <c r="I803" s="123"/>
    </row>
    <row r="804" spans="8:9" ht="14.4" x14ac:dyDescent="0.3">
      <c r="H804" s="123"/>
      <c r="I804" s="123"/>
    </row>
    <row r="805" spans="8:9" ht="14.4" x14ac:dyDescent="0.3">
      <c r="H805" s="123"/>
      <c r="I805" s="123"/>
    </row>
    <row r="806" spans="8:9" ht="14.4" x14ac:dyDescent="0.3">
      <c r="H806" s="123"/>
      <c r="I806" s="123"/>
    </row>
    <row r="807" spans="8:9" ht="14.4" x14ac:dyDescent="0.3">
      <c r="H807" s="123"/>
      <c r="I807" s="123"/>
    </row>
    <row r="808" spans="8:9" ht="14.4" x14ac:dyDescent="0.3">
      <c r="H808" s="123"/>
      <c r="I808" s="123"/>
    </row>
    <row r="809" spans="8:9" ht="14.4" x14ac:dyDescent="0.3">
      <c r="H809" s="123"/>
      <c r="I809" s="123"/>
    </row>
    <row r="810" spans="8:9" ht="14.4" x14ac:dyDescent="0.3">
      <c r="H810" s="123"/>
      <c r="I810" s="123"/>
    </row>
    <row r="811" spans="8:9" ht="14.4" x14ac:dyDescent="0.3">
      <c r="H811" s="123"/>
      <c r="I811" s="123"/>
    </row>
    <row r="812" spans="8:9" ht="14.4" x14ac:dyDescent="0.3">
      <c r="H812" s="123"/>
      <c r="I812" s="123"/>
    </row>
    <row r="813" spans="8:9" ht="14.4" x14ac:dyDescent="0.3">
      <c r="H813" s="123"/>
      <c r="I813" s="123"/>
    </row>
    <row r="814" spans="8:9" ht="14.4" x14ac:dyDescent="0.3">
      <c r="H814" s="123"/>
      <c r="I814" s="123"/>
    </row>
    <row r="815" spans="8:9" ht="14.4" x14ac:dyDescent="0.3">
      <c r="H815" s="123"/>
      <c r="I815" s="123"/>
    </row>
    <row r="816" spans="8:9" ht="14.4" x14ac:dyDescent="0.3">
      <c r="H816" s="123"/>
      <c r="I816" s="123"/>
    </row>
    <row r="817" spans="8:9" ht="14.4" x14ac:dyDescent="0.3">
      <c r="H817" s="123"/>
      <c r="I817" s="123"/>
    </row>
    <row r="818" spans="8:9" ht="14.4" x14ac:dyDescent="0.3">
      <c r="H818" s="123"/>
      <c r="I818" s="123"/>
    </row>
    <row r="819" spans="8:9" ht="14.4" x14ac:dyDescent="0.3">
      <c r="H819" s="123"/>
      <c r="I819" s="123"/>
    </row>
    <row r="820" spans="8:9" ht="14.4" x14ac:dyDescent="0.3">
      <c r="H820" s="123"/>
      <c r="I820" s="123"/>
    </row>
    <row r="821" spans="8:9" ht="14.4" x14ac:dyDescent="0.3">
      <c r="H821" s="123"/>
      <c r="I821" s="123"/>
    </row>
    <row r="822" spans="8:9" ht="14.4" x14ac:dyDescent="0.3">
      <c r="H822" s="123"/>
      <c r="I822" s="123"/>
    </row>
    <row r="823" spans="8:9" ht="14.4" x14ac:dyDescent="0.3">
      <c r="H823" s="123"/>
      <c r="I823" s="123"/>
    </row>
    <row r="824" spans="8:9" ht="14.4" x14ac:dyDescent="0.3">
      <c r="H824" s="123"/>
      <c r="I824" s="123"/>
    </row>
    <row r="825" spans="8:9" ht="14.4" x14ac:dyDescent="0.3">
      <c r="H825" s="123"/>
      <c r="I825" s="123"/>
    </row>
    <row r="826" spans="8:9" ht="14.4" x14ac:dyDescent="0.3">
      <c r="H826" s="123"/>
      <c r="I826" s="123"/>
    </row>
    <row r="827" spans="8:9" ht="14.4" x14ac:dyDescent="0.3">
      <c r="H827" s="123"/>
      <c r="I827" s="123"/>
    </row>
    <row r="828" spans="8:9" ht="14.4" x14ac:dyDescent="0.3">
      <c r="H828" s="123"/>
      <c r="I828" s="123"/>
    </row>
    <row r="829" spans="8:9" ht="14.4" x14ac:dyDescent="0.3">
      <c r="H829" s="123"/>
      <c r="I829" s="123"/>
    </row>
    <row r="830" spans="8:9" ht="14.4" x14ac:dyDescent="0.3">
      <c r="H830" s="123"/>
      <c r="I830" s="123"/>
    </row>
    <row r="831" spans="8:9" ht="14.4" x14ac:dyDescent="0.3">
      <c r="H831" s="123"/>
      <c r="I831" s="123"/>
    </row>
    <row r="832" spans="8:9" ht="14.4" x14ac:dyDescent="0.3">
      <c r="H832" s="123"/>
      <c r="I832" s="123"/>
    </row>
    <row r="833" spans="8:9" ht="14.4" x14ac:dyDescent="0.3">
      <c r="H833" s="123"/>
      <c r="I833" s="123"/>
    </row>
    <row r="834" spans="8:9" ht="14.4" x14ac:dyDescent="0.3">
      <c r="H834" s="123"/>
      <c r="I834" s="123"/>
    </row>
    <row r="835" spans="8:9" ht="14.4" x14ac:dyDescent="0.3">
      <c r="H835" s="123"/>
      <c r="I835" s="123"/>
    </row>
    <row r="836" spans="8:9" ht="14.4" x14ac:dyDescent="0.3">
      <c r="H836" s="123"/>
      <c r="I836" s="123"/>
    </row>
    <row r="837" spans="8:9" ht="14.4" x14ac:dyDescent="0.3">
      <c r="H837" s="123"/>
      <c r="I837" s="123"/>
    </row>
    <row r="838" spans="8:9" ht="14.4" x14ac:dyDescent="0.3">
      <c r="H838" s="123"/>
      <c r="I838" s="123"/>
    </row>
    <row r="839" spans="8:9" ht="14.4" x14ac:dyDescent="0.3">
      <c r="H839" s="123"/>
      <c r="I839" s="123"/>
    </row>
    <row r="840" spans="8:9" ht="14.4" x14ac:dyDescent="0.3">
      <c r="H840" s="123"/>
      <c r="I840" s="123"/>
    </row>
    <row r="841" spans="8:9" ht="14.4" x14ac:dyDescent="0.3">
      <c r="H841" s="123"/>
      <c r="I841" s="123"/>
    </row>
    <row r="842" spans="8:9" ht="14.4" x14ac:dyDescent="0.3">
      <c r="H842" s="123"/>
      <c r="I842" s="123"/>
    </row>
    <row r="843" spans="8:9" ht="14.4" x14ac:dyDescent="0.3">
      <c r="H843" s="123"/>
      <c r="I843" s="123"/>
    </row>
    <row r="844" spans="8:9" ht="14.4" x14ac:dyDescent="0.3">
      <c r="H844" s="123"/>
      <c r="I844" s="123"/>
    </row>
    <row r="845" spans="8:9" ht="14.4" x14ac:dyDescent="0.3">
      <c r="H845" s="123"/>
      <c r="I845" s="123"/>
    </row>
    <row r="846" spans="8:9" ht="14.4" x14ac:dyDescent="0.3">
      <c r="H846" s="123"/>
      <c r="I846" s="123"/>
    </row>
    <row r="847" spans="8:9" ht="14.4" x14ac:dyDescent="0.3">
      <c r="H847" s="123"/>
      <c r="I847" s="123"/>
    </row>
    <row r="848" spans="8:9" ht="14.4" x14ac:dyDescent="0.3">
      <c r="H848" s="123"/>
      <c r="I848" s="123"/>
    </row>
    <row r="849" spans="8:9" ht="14.4" x14ac:dyDescent="0.3">
      <c r="H849" s="123"/>
      <c r="I849" s="123"/>
    </row>
    <row r="850" spans="8:9" ht="14.4" x14ac:dyDescent="0.3">
      <c r="H850" s="123"/>
      <c r="I850" s="123"/>
    </row>
    <row r="851" spans="8:9" ht="14.4" x14ac:dyDescent="0.3">
      <c r="H851" s="123"/>
      <c r="I851" s="123"/>
    </row>
    <row r="852" spans="8:9" ht="14.4" x14ac:dyDescent="0.3">
      <c r="H852" s="123"/>
      <c r="I852" s="123"/>
    </row>
    <row r="853" spans="8:9" ht="14.4" x14ac:dyDescent="0.3">
      <c r="H853" s="123"/>
      <c r="I853" s="123"/>
    </row>
    <row r="854" spans="8:9" ht="14.4" x14ac:dyDescent="0.3">
      <c r="H854" s="123"/>
      <c r="I854" s="123"/>
    </row>
    <row r="855" spans="8:9" ht="14.4" x14ac:dyDescent="0.3">
      <c r="H855" s="123"/>
      <c r="I855" s="123"/>
    </row>
    <row r="856" spans="8:9" ht="14.4" x14ac:dyDescent="0.3">
      <c r="H856" s="123"/>
      <c r="I856" s="123"/>
    </row>
    <row r="857" spans="8:9" ht="14.4" x14ac:dyDescent="0.3">
      <c r="H857" s="123"/>
      <c r="I857" s="123"/>
    </row>
    <row r="858" spans="8:9" ht="14.4" x14ac:dyDescent="0.3">
      <c r="H858" s="123"/>
      <c r="I858" s="123"/>
    </row>
    <row r="859" spans="8:9" ht="14.4" x14ac:dyDescent="0.3">
      <c r="H859" s="123"/>
      <c r="I859" s="123"/>
    </row>
    <row r="860" spans="8:9" ht="14.4" x14ac:dyDescent="0.3">
      <c r="H860" s="123"/>
      <c r="I860" s="123"/>
    </row>
    <row r="861" spans="8:9" ht="14.4" x14ac:dyDescent="0.3">
      <c r="H861" s="123"/>
      <c r="I861" s="123"/>
    </row>
    <row r="862" spans="8:9" ht="14.4" x14ac:dyDescent="0.3">
      <c r="H862" s="123"/>
      <c r="I862" s="123"/>
    </row>
    <row r="863" spans="8:9" ht="14.4" x14ac:dyDescent="0.3">
      <c r="H863" s="123"/>
      <c r="I863" s="123"/>
    </row>
    <row r="864" spans="8:9" ht="14.4" x14ac:dyDescent="0.3">
      <c r="H864" s="123"/>
      <c r="I864" s="123"/>
    </row>
    <row r="865" spans="8:9" ht="14.4" x14ac:dyDescent="0.3">
      <c r="H865" s="123"/>
      <c r="I865" s="123"/>
    </row>
    <row r="866" spans="8:9" ht="14.4" x14ac:dyDescent="0.3">
      <c r="H866" s="123"/>
      <c r="I866" s="123"/>
    </row>
    <row r="867" spans="8:9" ht="14.4" x14ac:dyDescent="0.3">
      <c r="H867" s="123"/>
      <c r="I867" s="123"/>
    </row>
    <row r="868" spans="8:9" ht="14.4" x14ac:dyDescent="0.3">
      <c r="H868" s="123"/>
      <c r="I868" s="123"/>
    </row>
    <row r="869" spans="8:9" ht="14.4" x14ac:dyDescent="0.3">
      <c r="H869" s="123"/>
      <c r="I869" s="123"/>
    </row>
    <row r="870" spans="8:9" ht="14.4" x14ac:dyDescent="0.3">
      <c r="H870" s="123"/>
      <c r="I870" s="123"/>
    </row>
    <row r="871" spans="8:9" ht="14.4" x14ac:dyDescent="0.3">
      <c r="H871" s="123"/>
      <c r="I871" s="123"/>
    </row>
    <row r="872" spans="8:9" ht="14.4" x14ac:dyDescent="0.3">
      <c r="H872" s="123"/>
      <c r="I872" s="123"/>
    </row>
    <row r="873" spans="8:9" ht="14.4" x14ac:dyDescent="0.3">
      <c r="H873" s="123"/>
      <c r="I873" s="123"/>
    </row>
    <row r="874" spans="8:9" ht="14.4" x14ac:dyDescent="0.3">
      <c r="H874" s="123"/>
      <c r="I874" s="123"/>
    </row>
    <row r="875" spans="8:9" ht="14.4" x14ac:dyDescent="0.3">
      <c r="H875" s="123"/>
      <c r="I875" s="123"/>
    </row>
    <row r="876" spans="8:9" ht="14.4" x14ac:dyDescent="0.3">
      <c r="H876" s="123"/>
      <c r="I876" s="123"/>
    </row>
    <row r="877" spans="8:9" ht="14.4" x14ac:dyDescent="0.3">
      <c r="H877" s="123"/>
      <c r="I877" s="123"/>
    </row>
    <row r="878" spans="8:9" ht="14.4" x14ac:dyDescent="0.3">
      <c r="H878" s="123"/>
      <c r="I878" s="123"/>
    </row>
    <row r="879" spans="8:9" ht="14.4" x14ac:dyDescent="0.3">
      <c r="H879" s="123"/>
      <c r="I879" s="123"/>
    </row>
    <row r="880" spans="8:9" ht="14.4" x14ac:dyDescent="0.3">
      <c r="H880" s="123"/>
      <c r="I880" s="123"/>
    </row>
    <row r="881" spans="8:9" ht="14.4" x14ac:dyDescent="0.3">
      <c r="H881" s="123"/>
      <c r="I881" s="123"/>
    </row>
    <row r="882" spans="8:9" ht="14.4" x14ac:dyDescent="0.3">
      <c r="H882" s="123"/>
      <c r="I882" s="123"/>
    </row>
    <row r="883" spans="8:9" ht="14.4" x14ac:dyDescent="0.3">
      <c r="H883" s="123"/>
      <c r="I883" s="123"/>
    </row>
    <row r="884" spans="8:9" ht="14.4" x14ac:dyDescent="0.3">
      <c r="H884" s="123"/>
      <c r="I884" s="123"/>
    </row>
    <row r="885" spans="8:9" ht="14.4" x14ac:dyDescent="0.3">
      <c r="H885" s="123"/>
      <c r="I885" s="123"/>
    </row>
    <row r="886" spans="8:9" ht="14.4" x14ac:dyDescent="0.3">
      <c r="H886" s="123"/>
      <c r="I886" s="123"/>
    </row>
    <row r="887" spans="8:9" ht="14.4" x14ac:dyDescent="0.3">
      <c r="H887" s="123"/>
      <c r="I887" s="123"/>
    </row>
    <row r="888" spans="8:9" ht="14.4" x14ac:dyDescent="0.3">
      <c r="H888" s="123"/>
      <c r="I888" s="123"/>
    </row>
    <row r="889" spans="8:9" ht="14.4" x14ac:dyDescent="0.3">
      <c r="H889" s="123"/>
      <c r="I889" s="123"/>
    </row>
    <row r="890" spans="8:9" ht="14.4" x14ac:dyDescent="0.3">
      <c r="H890" s="123"/>
      <c r="I890" s="123"/>
    </row>
    <row r="891" spans="8:9" ht="14.4" x14ac:dyDescent="0.3">
      <c r="H891" s="123"/>
      <c r="I891" s="123"/>
    </row>
    <row r="892" spans="8:9" ht="14.4" x14ac:dyDescent="0.3">
      <c r="H892" s="123"/>
      <c r="I892" s="123"/>
    </row>
    <row r="893" spans="8:9" ht="14.4" x14ac:dyDescent="0.3">
      <c r="H893" s="123"/>
      <c r="I893" s="123"/>
    </row>
    <row r="894" spans="8:9" ht="14.4" x14ac:dyDescent="0.3">
      <c r="H894" s="123"/>
      <c r="I894" s="123"/>
    </row>
    <row r="895" spans="8:9" ht="14.4" x14ac:dyDescent="0.3">
      <c r="H895" s="123"/>
      <c r="I895" s="123"/>
    </row>
    <row r="896" spans="8:9" ht="14.4" x14ac:dyDescent="0.3">
      <c r="H896" s="123"/>
      <c r="I896" s="123"/>
    </row>
    <row r="897" spans="8:9" ht="14.4" x14ac:dyDescent="0.3">
      <c r="H897" s="123"/>
      <c r="I897" s="123"/>
    </row>
    <row r="898" spans="8:9" ht="14.4" x14ac:dyDescent="0.3">
      <c r="H898" s="123"/>
      <c r="I898" s="123"/>
    </row>
    <row r="899" spans="8:9" ht="14.4" x14ac:dyDescent="0.3">
      <c r="H899" s="123"/>
      <c r="I899" s="123"/>
    </row>
    <row r="900" spans="8:9" ht="14.4" x14ac:dyDescent="0.3">
      <c r="H900" s="123"/>
      <c r="I900" s="123"/>
    </row>
    <row r="901" spans="8:9" ht="14.4" x14ac:dyDescent="0.3">
      <c r="H901" s="123"/>
      <c r="I901" s="123"/>
    </row>
    <row r="902" spans="8:9" ht="14.4" x14ac:dyDescent="0.3">
      <c r="H902" s="123"/>
      <c r="I902" s="123"/>
    </row>
    <row r="903" spans="8:9" ht="14.4" x14ac:dyDescent="0.3">
      <c r="H903" s="123"/>
      <c r="I903" s="123"/>
    </row>
    <row r="904" spans="8:9" ht="14.4" x14ac:dyDescent="0.3">
      <c r="H904" s="123"/>
      <c r="I904" s="123"/>
    </row>
    <row r="905" spans="8:9" ht="14.4" x14ac:dyDescent="0.3">
      <c r="H905" s="123"/>
      <c r="I905" s="123"/>
    </row>
    <row r="906" spans="8:9" ht="14.4" x14ac:dyDescent="0.3">
      <c r="H906" s="123"/>
      <c r="I906" s="123"/>
    </row>
    <row r="907" spans="8:9" ht="14.4" x14ac:dyDescent="0.3">
      <c r="H907" s="123"/>
      <c r="I907" s="123"/>
    </row>
    <row r="908" spans="8:9" ht="14.4" x14ac:dyDescent="0.3">
      <c r="H908" s="123"/>
      <c r="I908" s="123"/>
    </row>
    <row r="909" spans="8:9" ht="14.4" x14ac:dyDescent="0.3">
      <c r="H909" s="123"/>
      <c r="I909" s="123"/>
    </row>
    <row r="910" spans="8:9" ht="14.4" x14ac:dyDescent="0.3">
      <c r="H910" s="123"/>
      <c r="I910" s="123"/>
    </row>
    <row r="911" spans="8:9" ht="14.4" x14ac:dyDescent="0.3">
      <c r="H911" s="123"/>
      <c r="I911" s="123"/>
    </row>
    <row r="912" spans="8:9" ht="14.4" x14ac:dyDescent="0.3">
      <c r="H912" s="123"/>
      <c r="I912" s="123"/>
    </row>
    <row r="913" spans="8:9" ht="14.4" x14ac:dyDescent="0.3">
      <c r="H913" s="123"/>
      <c r="I913" s="123"/>
    </row>
    <row r="914" spans="8:9" ht="14.4" x14ac:dyDescent="0.3">
      <c r="H914" s="123"/>
      <c r="I914" s="123"/>
    </row>
    <row r="915" spans="8:9" ht="14.4" x14ac:dyDescent="0.3">
      <c r="H915" s="123"/>
      <c r="I915" s="123"/>
    </row>
    <row r="916" spans="8:9" ht="14.4" x14ac:dyDescent="0.3">
      <c r="H916" s="123"/>
      <c r="I916" s="123"/>
    </row>
    <row r="917" spans="8:9" ht="14.4" x14ac:dyDescent="0.3">
      <c r="H917" s="123"/>
      <c r="I917" s="123"/>
    </row>
    <row r="918" spans="8:9" ht="14.4" x14ac:dyDescent="0.3">
      <c r="H918" s="123"/>
      <c r="I918" s="123"/>
    </row>
    <row r="919" spans="8:9" ht="14.4" x14ac:dyDescent="0.3">
      <c r="H919" s="123"/>
      <c r="I919" s="123"/>
    </row>
    <row r="920" spans="8:9" ht="14.4" x14ac:dyDescent="0.3">
      <c r="H920" s="123"/>
      <c r="I920" s="123"/>
    </row>
    <row r="921" spans="8:9" ht="14.4" x14ac:dyDescent="0.3">
      <c r="H921" s="123"/>
      <c r="I921" s="123"/>
    </row>
    <row r="922" spans="8:9" ht="14.4" x14ac:dyDescent="0.3">
      <c r="H922" s="123"/>
      <c r="I922" s="123"/>
    </row>
    <row r="923" spans="8:9" ht="14.4" x14ac:dyDescent="0.3">
      <c r="H923" s="123"/>
      <c r="I923" s="123"/>
    </row>
    <row r="924" spans="8:9" ht="14.4" x14ac:dyDescent="0.3">
      <c r="H924" s="123"/>
      <c r="I924" s="123"/>
    </row>
    <row r="925" spans="8:9" ht="14.4" x14ac:dyDescent="0.3">
      <c r="H925" s="123"/>
      <c r="I925" s="123"/>
    </row>
    <row r="926" spans="8:9" ht="14.4" x14ac:dyDescent="0.3">
      <c r="H926" s="123"/>
      <c r="I926" s="123"/>
    </row>
    <row r="927" spans="8:9" ht="14.4" x14ac:dyDescent="0.3">
      <c r="H927" s="123"/>
      <c r="I927" s="123"/>
    </row>
    <row r="928" spans="8:9" ht="14.4" x14ac:dyDescent="0.3">
      <c r="H928" s="123"/>
      <c r="I928" s="123"/>
    </row>
    <row r="929" spans="8:9" ht="14.4" x14ac:dyDescent="0.3">
      <c r="H929" s="123"/>
      <c r="I929" s="123"/>
    </row>
    <row r="930" spans="8:9" ht="14.4" x14ac:dyDescent="0.3">
      <c r="H930" s="123"/>
      <c r="I930" s="123"/>
    </row>
    <row r="931" spans="8:9" ht="14.4" x14ac:dyDescent="0.3">
      <c r="H931" s="123"/>
      <c r="I931" s="123"/>
    </row>
    <row r="932" spans="8:9" ht="14.4" x14ac:dyDescent="0.3">
      <c r="H932" s="123"/>
      <c r="I932" s="123"/>
    </row>
    <row r="933" spans="8:9" ht="14.4" x14ac:dyDescent="0.3">
      <c r="H933" s="123"/>
      <c r="I933" s="123"/>
    </row>
    <row r="934" spans="8:9" ht="14.4" x14ac:dyDescent="0.3">
      <c r="H934" s="123"/>
      <c r="I934" s="123"/>
    </row>
    <row r="935" spans="8:9" ht="14.4" x14ac:dyDescent="0.3">
      <c r="H935" s="123"/>
      <c r="I935" s="123"/>
    </row>
    <row r="936" spans="8:9" ht="14.4" x14ac:dyDescent="0.3">
      <c r="H936" s="123"/>
      <c r="I936" s="123"/>
    </row>
    <row r="937" spans="8:9" ht="14.4" x14ac:dyDescent="0.3">
      <c r="H937" s="123"/>
      <c r="I937" s="123"/>
    </row>
    <row r="938" spans="8:9" ht="14.4" x14ac:dyDescent="0.3">
      <c r="H938" s="123"/>
      <c r="I938" s="123"/>
    </row>
    <row r="939" spans="8:9" ht="14.4" x14ac:dyDescent="0.3">
      <c r="H939" s="123"/>
      <c r="I939" s="123"/>
    </row>
    <row r="940" spans="8:9" ht="14.4" x14ac:dyDescent="0.3">
      <c r="H940" s="123"/>
      <c r="I940" s="123"/>
    </row>
    <row r="941" spans="8:9" ht="14.4" x14ac:dyDescent="0.3">
      <c r="H941" s="123"/>
      <c r="I941" s="123"/>
    </row>
    <row r="942" spans="8:9" ht="14.4" x14ac:dyDescent="0.3">
      <c r="H942" s="123"/>
      <c r="I942" s="123"/>
    </row>
    <row r="943" spans="8:9" ht="14.4" x14ac:dyDescent="0.3">
      <c r="H943" s="123"/>
      <c r="I943" s="123"/>
    </row>
    <row r="944" spans="8:9" ht="14.4" x14ac:dyDescent="0.3">
      <c r="H944" s="123"/>
      <c r="I944" s="123"/>
    </row>
    <row r="945" spans="8:9" ht="14.4" x14ac:dyDescent="0.3">
      <c r="H945" s="123"/>
      <c r="I945" s="123"/>
    </row>
    <row r="946" spans="8:9" ht="14.4" x14ac:dyDescent="0.3">
      <c r="H946" s="123"/>
      <c r="I946" s="123"/>
    </row>
    <row r="947" spans="8:9" ht="14.4" x14ac:dyDescent="0.3">
      <c r="H947" s="123"/>
      <c r="I947" s="123"/>
    </row>
    <row r="948" spans="8:9" ht="14.4" x14ac:dyDescent="0.3">
      <c r="H948" s="123"/>
      <c r="I948" s="123"/>
    </row>
    <row r="949" spans="8:9" ht="14.4" x14ac:dyDescent="0.3">
      <c r="H949" s="123"/>
      <c r="I949" s="123"/>
    </row>
    <row r="950" spans="8:9" ht="14.4" x14ac:dyDescent="0.3">
      <c r="H950" s="123"/>
      <c r="I950" s="123"/>
    </row>
    <row r="951" spans="8:9" ht="14.4" x14ac:dyDescent="0.3">
      <c r="H951" s="123"/>
      <c r="I951" s="123"/>
    </row>
    <row r="952" spans="8:9" ht="14.4" x14ac:dyDescent="0.3">
      <c r="H952" s="123"/>
      <c r="I952" s="123"/>
    </row>
    <row r="953" spans="8:9" ht="14.4" x14ac:dyDescent="0.3">
      <c r="H953" s="123"/>
      <c r="I953" s="123"/>
    </row>
    <row r="954" spans="8:9" ht="14.4" x14ac:dyDescent="0.3">
      <c r="H954" s="123"/>
      <c r="I954" s="123"/>
    </row>
    <row r="955" spans="8:9" ht="14.4" x14ac:dyDescent="0.3">
      <c r="H955" s="123"/>
      <c r="I955" s="123"/>
    </row>
    <row r="956" spans="8:9" ht="14.4" x14ac:dyDescent="0.3">
      <c r="H956" s="123"/>
      <c r="I956" s="123"/>
    </row>
    <row r="957" spans="8:9" ht="14.4" x14ac:dyDescent="0.3">
      <c r="H957" s="123"/>
      <c r="I957" s="123"/>
    </row>
    <row r="958" spans="8:9" ht="14.4" x14ac:dyDescent="0.3">
      <c r="H958" s="123"/>
      <c r="I958" s="123"/>
    </row>
    <row r="959" spans="8:9" ht="14.4" x14ac:dyDescent="0.3">
      <c r="H959" s="123"/>
      <c r="I959" s="123"/>
    </row>
    <row r="960" spans="8:9" ht="14.4" x14ac:dyDescent="0.3">
      <c r="H960" s="123"/>
      <c r="I960" s="123"/>
    </row>
    <row r="961" spans="8:9" ht="14.4" x14ac:dyDescent="0.3">
      <c r="H961" s="123"/>
      <c r="I961" s="123"/>
    </row>
    <row r="962" spans="8:9" ht="14.4" x14ac:dyDescent="0.3">
      <c r="H962" s="123"/>
      <c r="I962" s="123"/>
    </row>
    <row r="963" spans="8:9" ht="14.4" x14ac:dyDescent="0.3">
      <c r="H963" s="123"/>
      <c r="I963" s="123"/>
    </row>
    <row r="964" spans="8:9" ht="14.4" x14ac:dyDescent="0.3">
      <c r="H964" s="123"/>
      <c r="I964" s="123"/>
    </row>
    <row r="965" spans="8:9" ht="14.4" x14ac:dyDescent="0.3">
      <c r="H965" s="123"/>
      <c r="I965" s="123"/>
    </row>
    <row r="966" spans="8:9" ht="14.4" x14ac:dyDescent="0.3">
      <c r="H966" s="123"/>
      <c r="I966" s="123"/>
    </row>
    <row r="967" spans="8:9" ht="14.4" x14ac:dyDescent="0.3">
      <c r="H967" s="123"/>
      <c r="I967" s="123"/>
    </row>
    <row r="968" spans="8:9" ht="14.4" x14ac:dyDescent="0.3">
      <c r="H968" s="123"/>
      <c r="I968" s="123"/>
    </row>
    <row r="969" spans="8:9" ht="14.4" x14ac:dyDescent="0.3">
      <c r="H969" s="123"/>
      <c r="I969" s="123"/>
    </row>
    <row r="970" spans="8:9" ht="14.4" x14ac:dyDescent="0.3">
      <c r="H970" s="123"/>
      <c r="I970" s="123"/>
    </row>
    <row r="971" spans="8:9" ht="14.4" x14ac:dyDescent="0.3">
      <c r="H971" s="123"/>
      <c r="I971" s="123"/>
    </row>
    <row r="972" spans="8:9" ht="14.4" x14ac:dyDescent="0.3">
      <c r="H972" s="123"/>
      <c r="I972" s="123"/>
    </row>
    <row r="973" spans="8:9" ht="14.4" x14ac:dyDescent="0.3">
      <c r="H973" s="123"/>
      <c r="I973" s="123"/>
    </row>
    <row r="974" spans="8:9" ht="14.4" x14ac:dyDescent="0.3">
      <c r="H974" s="123"/>
      <c r="I974" s="123"/>
    </row>
    <row r="975" spans="8:9" ht="14.4" x14ac:dyDescent="0.3">
      <c r="H975" s="123"/>
      <c r="I975" s="123"/>
    </row>
    <row r="976" spans="8:9" ht="14.4" x14ac:dyDescent="0.3">
      <c r="H976" s="123"/>
      <c r="I976" s="123"/>
    </row>
    <row r="977" spans="8:9" ht="14.4" x14ac:dyDescent="0.3">
      <c r="H977" s="123"/>
      <c r="I977" s="123"/>
    </row>
    <row r="978" spans="8:9" ht="14.4" x14ac:dyDescent="0.3">
      <c r="H978" s="123"/>
      <c r="I978" s="123"/>
    </row>
    <row r="979" spans="8:9" ht="14.4" x14ac:dyDescent="0.3">
      <c r="H979" s="123"/>
      <c r="I979" s="123"/>
    </row>
    <row r="980" spans="8:9" ht="14.4" x14ac:dyDescent="0.3">
      <c r="H980" s="123"/>
      <c r="I980" s="123"/>
    </row>
    <row r="981" spans="8:9" ht="14.4" x14ac:dyDescent="0.3">
      <c r="H981" s="123"/>
      <c r="I981" s="123"/>
    </row>
    <row r="982" spans="8:9" ht="14.4" x14ac:dyDescent="0.3">
      <c r="H982" s="123"/>
      <c r="I982" s="123"/>
    </row>
    <row r="983" spans="8:9" ht="14.4" x14ac:dyDescent="0.3">
      <c r="H983" s="123"/>
      <c r="I983" s="123"/>
    </row>
    <row r="984" spans="8:9" ht="14.4" x14ac:dyDescent="0.3">
      <c r="H984" s="123"/>
      <c r="I984" s="123"/>
    </row>
    <row r="985" spans="8:9" ht="14.4" x14ac:dyDescent="0.3">
      <c r="H985" s="123"/>
      <c r="I985" s="123"/>
    </row>
    <row r="986" spans="8:9" ht="14.4" x14ac:dyDescent="0.3">
      <c r="H986" s="123"/>
      <c r="I986" s="123"/>
    </row>
    <row r="987" spans="8:9" ht="14.4" x14ac:dyDescent="0.3">
      <c r="H987" s="123"/>
      <c r="I987" s="123"/>
    </row>
    <row r="988" spans="8:9" ht="14.4" x14ac:dyDescent="0.3">
      <c r="H988" s="123"/>
      <c r="I988" s="123"/>
    </row>
    <row r="989" spans="8:9" ht="14.4" x14ac:dyDescent="0.3">
      <c r="H989" s="123"/>
      <c r="I989" s="123"/>
    </row>
    <row r="990" spans="8:9" ht="14.4" x14ac:dyDescent="0.3">
      <c r="H990" s="123"/>
      <c r="I990" s="123"/>
    </row>
    <row r="991" spans="8:9" ht="14.4" x14ac:dyDescent="0.3">
      <c r="H991" s="123"/>
      <c r="I991" s="123"/>
    </row>
    <row r="992" spans="8:9" ht="14.4" x14ac:dyDescent="0.3">
      <c r="H992" s="123"/>
      <c r="I992" s="123"/>
    </row>
    <row r="993" spans="8:9" ht="14.4" x14ac:dyDescent="0.3">
      <c r="H993" s="123"/>
      <c r="I993" s="123"/>
    </row>
    <row r="994" spans="8:9" ht="14.4" x14ac:dyDescent="0.3">
      <c r="H994" s="123"/>
      <c r="I994" s="123"/>
    </row>
    <row r="995" spans="8:9" ht="14.4" x14ac:dyDescent="0.3">
      <c r="H995" s="123"/>
      <c r="I995" s="123"/>
    </row>
    <row r="996" spans="8:9" ht="14.4" x14ac:dyDescent="0.3">
      <c r="H996" s="123"/>
      <c r="I996" s="123"/>
    </row>
    <row r="997" spans="8:9" ht="14.4" x14ac:dyDescent="0.3">
      <c r="H997" s="123"/>
      <c r="I997" s="123"/>
    </row>
    <row r="998" spans="8:9" ht="14.4" x14ac:dyDescent="0.3">
      <c r="H998" s="123"/>
      <c r="I998" s="123"/>
    </row>
    <row r="999" spans="8:9" ht="14.4" x14ac:dyDescent="0.3">
      <c r="H999" s="123"/>
      <c r="I999" s="123"/>
    </row>
    <row r="1000" spans="8:9" ht="14.4" x14ac:dyDescent="0.3">
      <c r="H1000" s="123"/>
      <c r="I1000" s="123"/>
    </row>
  </sheetData>
  <sheetProtection selectLockedCells="1"/>
  <pageMargins left="0.7" right="0.7" top="0.75" bottom="0.75" header="0.3" footer="0.3"/>
  <pageSetup paperSize="0" orientation="portrait" horizontalDpi="0" verticalDpi="0" copies="0"/>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sheetPr>
  <dimension ref="A1:C6"/>
  <sheetViews>
    <sheetView workbookViewId="0">
      <selection activeCell="A40" sqref="A40"/>
    </sheetView>
  </sheetViews>
  <sheetFormatPr defaultColWidth="8.6640625" defaultRowHeight="14.4" x14ac:dyDescent="0.3"/>
  <cols>
    <col min="1" max="2" width="39.6640625" style="2" customWidth="1"/>
    <col min="3" max="3" width="40" style="2" customWidth="1"/>
    <col min="4" max="16384" width="8.6640625" style="1"/>
  </cols>
  <sheetData>
    <row r="1" spans="1:3" x14ac:dyDescent="0.3">
      <c r="A1" s="28" t="s">
        <v>1693</v>
      </c>
      <c r="B1" s="28" t="s">
        <v>1694</v>
      </c>
      <c r="C1" s="28" t="s">
        <v>1695</v>
      </c>
    </row>
    <row r="2" spans="1:3" ht="57.6" x14ac:dyDescent="0.3">
      <c r="A2" s="28"/>
      <c r="B2" s="28" t="s">
        <v>1696</v>
      </c>
      <c r="C2" s="28" t="s">
        <v>1697</v>
      </c>
    </row>
    <row r="3" spans="1:3" ht="28.8" x14ac:dyDescent="0.3">
      <c r="A3" s="28"/>
      <c r="B3" s="28" t="s">
        <v>1698</v>
      </c>
      <c r="C3" s="28" t="s">
        <v>1699</v>
      </c>
    </row>
    <row r="4" spans="1:3" ht="43.2" x14ac:dyDescent="0.3">
      <c r="A4" s="28"/>
      <c r="B4" s="28" t="s">
        <v>1700</v>
      </c>
      <c r="C4" s="28" t="s">
        <v>1701</v>
      </c>
    </row>
    <row r="5" spans="1:3" ht="43.2" x14ac:dyDescent="0.3">
      <c r="A5" s="28"/>
      <c r="B5" s="28" t="s">
        <v>1702</v>
      </c>
      <c r="C5" s="28" t="s">
        <v>1703</v>
      </c>
    </row>
    <row r="6" spans="1:3" x14ac:dyDescent="0.3">
      <c r="A6" s="28"/>
      <c r="B6" s="28"/>
      <c r="C6" s="28"/>
    </row>
  </sheetData>
  <pageMargins left="0.7" right="0.7" top="0.75" bottom="0.75" header="0.3" footer="0.3"/>
  <tableParts count="1">
    <tablePart r:id="rId1"/>
  </tablePart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ETA"/>
  <dimension ref="B4:GI289"/>
  <sheetViews>
    <sheetView zoomScale="80" zoomScaleNormal="80" zoomScalePageLayoutView="80" workbookViewId="0">
      <selection activeCell="DN7" sqref="DN7"/>
    </sheetView>
  </sheetViews>
  <sheetFormatPr defaultColWidth="39.44140625" defaultRowHeight="14.4" x14ac:dyDescent="0.3"/>
  <cols>
    <col min="1" max="2" width="39.44140625" style="28"/>
    <col min="3" max="7" width="39.44140625" style="28" customWidth="1"/>
    <col min="8" max="8" width="66" style="28" customWidth="1"/>
    <col min="9" max="9" width="39.44140625" style="28" customWidth="1"/>
    <col min="10" max="10" width="66" style="28" customWidth="1"/>
    <col min="11" max="12" width="39.44140625" style="28" customWidth="1"/>
    <col min="13" max="13" width="66" style="28" customWidth="1"/>
    <col min="14" max="16" width="39.44140625" style="28" customWidth="1"/>
    <col min="17" max="17" width="66" style="28" customWidth="1"/>
    <col min="18" max="20" width="39.44140625" style="28" customWidth="1"/>
    <col min="21" max="21" width="66" style="28" customWidth="1"/>
    <col min="22" max="24" width="39.44140625" style="28" customWidth="1"/>
    <col min="25" max="25" width="66" style="28" customWidth="1"/>
    <col min="26" max="26" width="39.44140625" style="28" customWidth="1"/>
    <col min="27" max="27" width="66" style="28" customWidth="1"/>
    <col min="28" max="30" width="39.44140625" style="28" customWidth="1"/>
    <col min="31" max="31" width="66" style="28" customWidth="1"/>
    <col min="32" max="32" width="39.44140625" style="28" customWidth="1"/>
    <col min="33" max="33" width="66" style="28" customWidth="1"/>
    <col min="34" max="35" width="39.44140625" style="28" customWidth="1"/>
    <col min="36" max="36" width="66" style="28" customWidth="1"/>
    <col min="37" max="37" width="39.44140625" style="28" customWidth="1"/>
    <col min="38" max="38" width="66" style="28" customWidth="1"/>
    <col min="39" max="47" width="39.44140625" style="28" customWidth="1"/>
    <col min="48" max="48" width="66" style="28" customWidth="1"/>
    <col min="49" max="53" width="39.44140625" style="28" customWidth="1"/>
    <col min="54" max="54" width="66" style="28" customWidth="1"/>
    <col min="55" max="63" width="39.44140625" style="28" customWidth="1"/>
    <col min="64" max="64" width="66" style="28" customWidth="1"/>
    <col min="65" max="67" width="39.44140625" style="28" customWidth="1"/>
    <col min="68" max="171" width="39.44140625" style="28"/>
    <col min="172" max="172" width="66" style="28" customWidth="1"/>
    <col min="173" max="16384" width="39.44140625" style="28"/>
  </cols>
  <sheetData>
    <row r="4" spans="2:191" x14ac:dyDescent="0.3">
      <c r="B4" s="28" t="s">
        <v>1704</v>
      </c>
      <c r="C4" s="28" t="s">
        <v>1705</v>
      </c>
      <c r="D4" s="28" t="s">
        <v>1706</v>
      </c>
      <c r="E4" s="28" t="s">
        <v>1707</v>
      </c>
      <c r="F4" s="28" t="s">
        <v>1708</v>
      </c>
      <c r="G4" s="28" t="s">
        <v>1709</v>
      </c>
      <c r="H4" s="28" t="s">
        <v>1710</v>
      </c>
      <c r="I4" s="28" t="s">
        <v>1711</v>
      </c>
      <c r="J4" s="28" t="s">
        <v>1712</v>
      </c>
      <c r="K4" s="28" t="s">
        <v>1713</v>
      </c>
      <c r="L4" s="28" t="s">
        <v>1714</v>
      </c>
      <c r="M4" s="28" t="s">
        <v>1715</v>
      </c>
      <c r="N4" s="28" t="s">
        <v>1716</v>
      </c>
      <c r="O4" s="28" t="s">
        <v>1717</v>
      </c>
      <c r="P4" s="28" t="s">
        <v>1718</v>
      </c>
      <c r="Q4" s="28" t="s">
        <v>1719</v>
      </c>
      <c r="R4" s="28" t="s">
        <v>1720</v>
      </c>
      <c r="S4" s="28" t="s">
        <v>1721</v>
      </c>
      <c r="T4" s="28" t="s">
        <v>1722</v>
      </c>
      <c r="U4" s="28" t="s">
        <v>1723</v>
      </c>
      <c r="V4" s="28" t="s">
        <v>1724</v>
      </c>
      <c r="W4" s="28" t="s">
        <v>1725</v>
      </c>
      <c r="X4" s="28" t="s">
        <v>1726</v>
      </c>
      <c r="Y4" s="28" t="s">
        <v>1727</v>
      </c>
      <c r="Z4" s="28" t="s">
        <v>1728</v>
      </c>
      <c r="AA4" s="28" t="s">
        <v>1729</v>
      </c>
      <c r="AB4" s="28" t="s">
        <v>1730</v>
      </c>
      <c r="AC4" s="28" t="s">
        <v>1731</v>
      </c>
      <c r="AD4" s="28" t="s">
        <v>1732</v>
      </c>
      <c r="AE4" s="28" t="s">
        <v>1733</v>
      </c>
      <c r="AF4" s="28" t="s">
        <v>1734</v>
      </c>
      <c r="AG4" s="28" t="s">
        <v>1735</v>
      </c>
      <c r="AH4" s="28" t="s">
        <v>1736</v>
      </c>
      <c r="AI4" s="28" t="s">
        <v>1737</v>
      </c>
      <c r="AJ4" s="28" t="s">
        <v>1738</v>
      </c>
      <c r="AK4" s="28" t="s">
        <v>1739</v>
      </c>
      <c r="AL4" s="28" t="s">
        <v>1740</v>
      </c>
      <c r="AM4" s="28" t="s">
        <v>1741</v>
      </c>
      <c r="AN4" s="28" t="s">
        <v>1742</v>
      </c>
      <c r="AO4" s="28" t="s">
        <v>1743</v>
      </c>
      <c r="AP4" s="28" t="s">
        <v>1744</v>
      </c>
      <c r="AQ4" s="28" t="s">
        <v>1745</v>
      </c>
      <c r="AR4" s="28" t="s">
        <v>2249</v>
      </c>
      <c r="AS4" s="28" t="s">
        <v>1746</v>
      </c>
      <c r="AT4" s="28" t="s">
        <v>1747</v>
      </c>
      <c r="AU4" s="28" t="s">
        <v>1748</v>
      </c>
      <c r="AV4" s="28" t="s">
        <v>1749</v>
      </c>
      <c r="AW4" s="28" t="s">
        <v>1750</v>
      </c>
      <c r="AX4" s="28" t="s">
        <v>1751</v>
      </c>
      <c r="AY4" s="28" t="s">
        <v>1752</v>
      </c>
      <c r="AZ4" s="28" t="s">
        <v>1753</v>
      </c>
      <c r="BA4" s="28" t="s">
        <v>1754</v>
      </c>
      <c r="BB4" s="28" t="s">
        <v>1755</v>
      </c>
      <c r="BC4" s="28" t="s">
        <v>1756</v>
      </c>
      <c r="BD4" s="28" t="s">
        <v>1757</v>
      </c>
      <c r="BE4" s="28" t="s">
        <v>1758</v>
      </c>
      <c r="BF4" s="28" t="s">
        <v>1759</v>
      </c>
      <c r="BG4" s="28" t="s">
        <v>1760</v>
      </c>
      <c r="BH4" s="28" t="s">
        <v>1761</v>
      </c>
      <c r="BI4" s="28" t="s">
        <v>1762</v>
      </c>
      <c r="BJ4" s="28" t="s">
        <v>1763</v>
      </c>
      <c r="BK4" s="28" t="s">
        <v>1764</v>
      </c>
      <c r="BL4" s="28" t="s">
        <v>1765</v>
      </c>
      <c r="BM4" s="28" t="s">
        <v>1766</v>
      </c>
      <c r="BN4" s="28" t="s">
        <v>1767</v>
      </c>
      <c r="BO4" s="28" t="s">
        <v>1768</v>
      </c>
      <c r="BP4" s="28" t="s">
        <v>1769</v>
      </c>
      <c r="BQ4" s="28" t="s">
        <v>1770</v>
      </c>
      <c r="BR4" s="28" t="s">
        <v>1771</v>
      </c>
      <c r="BS4" s="28" t="s">
        <v>1772</v>
      </c>
      <c r="BT4" s="28" t="s">
        <v>1773</v>
      </c>
      <c r="BU4" s="28" t="s">
        <v>1774</v>
      </c>
      <c r="BV4" s="28" t="s">
        <v>1775</v>
      </c>
      <c r="BW4" s="29" t="s">
        <v>1776</v>
      </c>
      <c r="BX4" s="28" t="s">
        <v>1777</v>
      </c>
      <c r="BY4" s="29" t="s">
        <v>1778</v>
      </c>
      <c r="BZ4" s="28" t="s">
        <v>1779</v>
      </c>
      <c r="CA4" s="29" t="s">
        <v>1780</v>
      </c>
      <c r="CB4" s="28" t="s">
        <v>1781</v>
      </c>
      <c r="CC4" s="29" t="s">
        <v>1782</v>
      </c>
      <c r="CD4" s="28" t="s">
        <v>1783</v>
      </c>
      <c r="CE4" s="29" t="s">
        <v>1784</v>
      </c>
      <c r="CF4" s="28" t="s">
        <v>1785</v>
      </c>
      <c r="CG4" s="29" t="s">
        <v>1786</v>
      </c>
      <c r="CH4" s="28" t="s">
        <v>1787</v>
      </c>
      <c r="CI4" s="29" t="s">
        <v>1788</v>
      </c>
      <c r="CJ4" s="28" t="s">
        <v>1789</v>
      </c>
      <c r="CK4" s="29" t="s">
        <v>1790</v>
      </c>
      <c r="CL4" s="28" t="s">
        <v>1791</v>
      </c>
      <c r="CM4" s="29" t="s">
        <v>1792</v>
      </c>
      <c r="CN4" s="28" t="s">
        <v>1793</v>
      </c>
      <c r="CO4" s="29" t="s">
        <v>1794</v>
      </c>
      <c r="CP4" s="28" t="s">
        <v>1795</v>
      </c>
      <c r="CQ4" s="29" t="s">
        <v>1796</v>
      </c>
      <c r="CR4" s="28" t="s">
        <v>1797</v>
      </c>
      <c r="CS4" s="29" t="s">
        <v>1798</v>
      </c>
      <c r="CT4" s="28" t="s">
        <v>1799</v>
      </c>
      <c r="CU4" s="29" t="s">
        <v>1800</v>
      </c>
      <c r="CV4" s="28" t="s">
        <v>1801</v>
      </c>
      <c r="CW4" s="29" t="s">
        <v>1802</v>
      </c>
      <c r="CX4" s="28" t="s">
        <v>1803</v>
      </c>
      <c r="CY4" s="29" t="s">
        <v>1804</v>
      </c>
      <c r="CZ4" s="28" t="s">
        <v>1805</v>
      </c>
      <c r="DA4" s="29" t="s">
        <v>1806</v>
      </c>
      <c r="DB4" s="28" t="s">
        <v>1807</v>
      </c>
      <c r="DC4" s="29" t="s">
        <v>1808</v>
      </c>
      <c r="DD4" s="28" t="s">
        <v>1809</v>
      </c>
      <c r="DE4" s="29" t="s">
        <v>1810</v>
      </c>
      <c r="DF4" s="28" t="s">
        <v>1811</v>
      </c>
      <c r="DG4" s="29" t="s">
        <v>1812</v>
      </c>
      <c r="DH4" s="28" t="s">
        <v>1813</v>
      </c>
      <c r="DI4" s="29" t="s">
        <v>1814</v>
      </c>
      <c r="DJ4" s="28" t="s">
        <v>1815</v>
      </c>
      <c r="DK4" s="29" t="s">
        <v>1816</v>
      </c>
      <c r="DL4" s="28" t="s">
        <v>1817</v>
      </c>
      <c r="DM4" s="29" t="s">
        <v>1818</v>
      </c>
      <c r="DN4" s="28" t="s">
        <v>1819</v>
      </c>
      <c r="DO4" s="29" t="s">
        <v>1820</v>
      </c>
      <c r="DP4" s="28" t="s">
        <v>1821</v>
      </c>
      <c r="DQ4" s="29" t="s">
        <v>1822</v>
      </c>
      <c r="DR4" s="28" t="s">
        <v>1823</v>
      </c>
      <c r="DS4" s="29" t="s">
        <v>1824</v>
      </c>
      <c r="DT4" s="28" t="s">
        <v>1825</v>
      </c>
      <c r="DU4" s="29" t="s">
        <v>1826</v>
      </c>
      <c r="DV4" s="28" t="s">
        <v>1827</v>
      </c>
      <c r="DW4" s="29" t="s">
        <v>1828</v>
      </c>
      <c r="DX4" s="28" t="s">
        <v>1829</v>
      </c>
      <c r="DY4" s="29" t="s">
        <v>1830</v>
      </c>
      <c r="DZ4" s="28" t="s">
        <v>1831</v>
      </c>
      <c r="EA4" s="29" t="s">
        <v>1832</v>
      </c>
      <c r="EB4" s="28" t="s">
        <v>1833</v>
      </c>
      <c r="EC4" s="29" t="s">
        <v>1834</v>
      </c>
      <c r="ED4" s="28" t="s">
        <v>1835</v>
      </c>
      <c r="EE4" s="29" t="s">
        <v>1836</v>
      </c>
      <c r="EF4" s="28" t="s">
        <v>1837</v>
      </c>
      <c r="EG4" s="29" t="s">
        <v>1838</v>
      </c>
      <c r="EH4" s="28" t="s">
        <v>1839</v>
      </c>
      <c r="EI4" s="29" t="s">
        <v>1840</v>
      </c>
      <c r="EJ4" s="28" t="s">
        <v>1841</v>
      </c>
      <c r="EK4" s="29" t="s">
        <v>1842</v>
      </c>
      <c r="EL4" s="28" t="s">
        <v>1843</v>
      </c>
      <c r="EM4" s="29" t="s">
        <v>1844</v>
      </c>
      <c r="EN4" s="28" t="s">
        <v>1845</v>
      </c>
      <c r="EO4" s="29" t="s">
        <v>1846</v>
      </c>
      <c r="EP4" s="28" t="s">
        <v>1847</v>
      </c>
      <c r="EQ4" s="29" t="s">
        <v>1848</v>
      </c>
      <c r="ER4" s="28" t="s">
        <v>1849</v>
      </c>
      <c r="ES4" s="29" t="s">
        <v>1850</v>
      </c>
      <c r="ET4" s="28" t="s">
        <v>1851</v>
      </c>
      <c r="EU4" s="29" t="s">
        <v>1852</v>
      </c>
      <c r="EV4" s="28" t="s">
        <v>1853</v>
      </c>
      <c r="EW4" s="29" t="s">
        <v>1854</v>
      </c>
      <c r="EX4" s="28" t="s">
        <v>1855</v>
      </c>
      <c r="EY4" s="29" t="s">
        <v>1856</v>
      </c>
      <c r="EZ4" s="28" t="s">
        <v>1857</v>
      </c>
      <c r="FA4" s="29" t="s">
        <v>1858</v>
      </c>
      <c r="FB4" s="28" t="s">
        <v>1859</v>
      </c>
      <c r="FC4" s="29" t="s">
        <v>1860</v>
      </c>
      <c r="FD4" s="28" t="s">
        <v>1861</v>
      </c>
      <c r="FE4" s="29" t="s">
        <v>1862</v>
      </c>
      <c r="FF4" s="28" t="s">
        <v>1863</v>
      </c>
      <c r="FG4" s="29" t="s">
        <v>1864</v>
      </c>
      <c r="FH4" s="28" t="s">
        <v>1865</v>
      </c>
      <c r="FI4" s="29" t="s">
        <v>1866</v>
      </c>
      <c r="FJ4" s="28" t="s">
        <v>1867</v>
      </c>
      <c r="FK4" s="29" t="s">
        <v>1868</v>
      </c>
      <c r="FL4" s="28" t="s">
        <v>1869</v>
      </c>
      <c r="FM4" s="29" t="s">
        <v>1870</v>
      </c>
      <c r="FN4" s="28" t="s">
        <v>1871</v>
      </c>
      <c r="FO4" s="29" t="s">
        <v>1872</v>
      </c>
      <c r="FP4" s="28" t="s">
        <v>1873</v>
      </c>
      <c r="FQ4" s="29" t="s">
        <v>1874</v>
      </c>
      <c r="FR4" s="28" t="s">
        <v>1875</v>
      </c>
      <c r="FS4" s="29" t="s">
        <v>1876</v>
      </c>
      <c r="FT4" s="28" t="s">
        <v>1877</v>
      </c>
      <c r="FU4" s="29" t="s">
        <v>1878</v>
      </c>
      <c r="FV4" s="28" t="s">
        <v>1879</v>
      </c>
      <c r="FW4" s="29" t="s">
        <v>1880</v>
      </c>
      <c r="FX4" s="28" t="s">
        <v>1881</v>
      </c>
      <c r="FY4" s="28" t="s">
        <v>1882</v>
      </c>
      <c r="FZ4" s="28" t="s">
        <v>1883</v>
      </c>
      <c r="GA4" s="28" t="s">
        <v>1884</v>
      </c>
      <c r="GB4" s="28" t="s">
        <v>1885</v>
      </c>
      <c r="GC4" s="28" t="s">
        <v>1886</v>
      </c>
      <c r="GD4" s="28" t="s">
        <v>1887</v>
      </c>
      <c r="GE4" s="28" t="s">
        <v>1888</v>
      </c>
      <c r="GF4" s="28" t="s">
        <v>1889</v>
      </c>
      <c r="GG4" s="28" t="s">
        <v>1890</v>
      </c>
      <c r="GH4" s="28" t="s">
        <v>1891</v>
      </c>
      <c r="GI4" s="28" t="s">
        <v>1892</v>
      </c>
    </row>
    <row r="5" spans="2:191" ht="262.8" x14ac:dyDescent="0.3">
      <c r="B5" s="78" t="s">
        <v>2</v>
      </c>
      <c r="C5" s="78" t="s">
        <v>1893</v>
      </c>
      <c r="D5" s="78" t="s">
        <v>2280</v>
      </c>
      <c r="E5" s="78" t="s">
        <v>1895</v>
      </c>
      <c r="F5" s="78" t="s">
        <v>1896</v>
      </c>
      <c r="G5" s="78" t="s">
        <v>1897</v>
      </c>
      <c r="H5" s="78" t="s">
        <v>2282</v>
      </c>
      <c r="I5" s="78" t="s">
        <v>2283</v>
      </c>
      <c r="J5" s="78" t="s">
        <v>1899</v>
      </c>
      <c r="K5" s="78" t="s">
        <v>1900</v>
      </c>
      <c r="L5" s="78" t="s">
        <v>1901</v>
      </c>
      <c r="M5" s="78" t="s">
        <v>2242</v>
      </c>
      <c r="N5" s="78" t="s">
        <v>2366</v>
      </c>
      <c r="O5" s="78" t="s">
        <v>1904</v>
      </c>
      <c r="P5" s="78" t="s">
        <v>1905</v>
      </c>
      <c r="Q5" s="78" t="s">
        <v>2174</v>
      </c>
      <c r="R5" s="78" t="s">
        <v>2367</v>
      </c>
      <c r="S5" s="78"/>
      <c r="T5" s="78" t="s">
        <v>1907</v>
      </c>
      <c r="U5" s="78" t="s">
        <v>1908</v>
      </c>
      <c r="V5" s="78" t="s">
        <v>1909</v>
      </c>
      <c r="W5" s="78" t="s">
        <v>1910</v>
      </c>
      <c r="X5" s="78" t="s">
        <v>1911</v>
      </c>
      <c r="Y5" s="78" t="s">
        <v>1912</v>
      </c>
      <c r="Z5" s="78" t="s">
        <v>1913</v>
      </c>
      <c r="AA5" s="78" t="s">
        <v>1914</v>
      </c>
      <c r="AB5" s="78" t="s">
        <v>1915</v>
      </c>
      <c r="AC5" s="78" t="s">
        <v>2285</v>
      </c>
      <c r="AD5" s="78" t="s">
        <v>1916</v>
      </c>
      <c r="AE5" s="78" t="s">
        <v>1917</v>
      </c>
      <c r="AF5" s="78" t="s">
        <v>1918</v>
      </c>
      <c r="AG5" s="78" t="s">
        <v>1919</v>
      </c>
      <c r="AH5" s="78" t="s">
        <v>1920</v>
      </c>
      <c r="AI5" s="78" t="s">
        <v>2287</v>
      </c>
      <c r="AJ5" s="78" t="s">
        <v>1922</v>
      </c>
      <c r="AK5" s="78" t="s">
        <v>1923</v>
      </c>
      <c r="AL5" s="78" t="s">
        <v>1924</v>
      </c>
      <c r="AM5" s="78" t="s">
        <v>2289</v>
      </c>
      <c r="AN5" s="78" t="s">
        <v>1926</v>
      </c>
      <c r="AO5" s="78" t="s">
        <v>1927</v>
      </c>
      <c r="AP5" s="78" t="s">
        <v>2352</v>
      </c>
      <c r="AQ5" s="78" t="s">
        <v>2353</v>
      </c>
      <c r="AR5" s="78" t="s">
        <v>2358</v>
      </c>
      <c r="AS5" s="78" t="s">
        <v>2356</v>
      </c>
      <c r="AT5" s="78" t="s">
        <v>2360</v>
      </c>
      <c r="AU5" s="78" t="s">
        <v>1929</v>
      </c>
      <c r="AV5" s="78" t="s">
        <v>1930</v>
      </c>
      <c r="AW5" s="78" t="s">
        <v>1931</v>
      </c>
      <c r="AX5" s="78" t="s">
        <v>1932</v>
      </c>
      <c r="AY5" s="78" t="s">
        <v>1933</v>
      </c>
      <c r="AZ5" s="78" t="s">
        <v>1934</v>
      </c>
      <c r="BA5" s="78" t="s">
        <v>1935</v>
      </c>
      <c r="BB5" s="78" t="s">
        <v>1936</v>
      </c>
      <c r="BC5" s="78" t="s">
        <v>2293</v>
      </c>
      <c r="BD5" s="78" t="s">
        <v>2370</v>
      </c>
      <c r="BE5" s="78" t="s">
        <v>2295</v>
      </c>
      <c r="BF5" s="78" t="s">
        <v>1940</v>
      </c>
      <c r="BG5" s="78" t="s">
        <v>2296</v>
      </c>
      <c r="BH5" s="78" t="s">
        <v>1942</v>
      </c>
      <c r="BI5" s="78" t="s">
        <v>1943</v>
      </c>
      <c r="BJ5" s="78" t="s">
        <v>2299</v>
      </c>
      <c r="BK5" s="78" t="s">
        <v>1944</v>
      </c>
      <c r="BL5" s="78" t="s">
        <v>2300</v>
      </c>
      <c r="BM5" s="78" t="s">
        <v>2373</v>
      </c>
      <c r="BN5" s="78" t="s">
        <v>1946</v>
      </c>
      <c r="BO5" s="78" t="s">
        <v>1947</v>
      </c>
      <c r="BP5" s="78" t="s">
        <v>2278</v>
      </c>
      <c r="BQ5" s="78" t="s">
        <v>1948</v>
      </c>
      <c r="BR5" s="78" t="s">
        <v>2243</v>
      </c>
      <c r="BS5" s="78" t="s">
        <v>2245</v>
      </c>
      <c r="BT5" s="78" t="s">
        <v>2247</v>
      </c>
      <c r="BU5" s="78" t="s">
        <v>2275</v>
      </c>
      <c r="BV5" s="78" t="s">
        <v>1950</v>
      </c>
      <c r="BW5" s="78" t="s">
        <v>2302</v>
      </c>
      <c r="BX5" s="78" t="s">
        <v>1952</v>
      </c>
      <c r="BY5" s="78" t="s">
        <v>2241</v>
      </c>
      <c r="BZ5" s="78" t="s">
        <v>2304</v>
      </c>
      <c r="CA5" s="78" t="s">
        <v>33</v>
      </c>
      <c r="CB5" s="78" t="s">
        <v>2306</v>
      </c>
      <c r="CC5" s="78" t="s">
        <v>1956</v>
      </c>
      <c r="CD5" s="78" t="s">
        <v>2307</v>
      </c>
      <c r="CE5" s="78" t="s">
        <v>2309</v>
      </c>
      <c r="CF5" s="78"/>
      <c r="CG5" s="78" t="s">
        <v>33</v>
      </c>
      <c r="CH5" s="78" t="s">
        <v>1958</v>
      </c>
      <c r="CI5" s="78" t="s">
        <v>96</v>
      </c>
      <c r="CJ5" s="78" t="s">
        <v>1959</v>
      </c>
      <c r="CK5" s="78" t="s">
        <v>1960</v>
      </c>
      <c r="CL5" s="78" t="s">
        <v>1961</v>
      </c>
      <c r="CM5" s="78" t="s">
        <v>1962</v>
      </c>
      <c r="CN5" s="78" t="s">
        <v>1963</v>
      </c>
      <c r="CO5" s="78" t="s">
        <v>1964</v>
      </c>
      <c r="CP5" s="78" t="s">
        <v>2375</v>
      </c>
      <c r="CQ5" s="78" t="s">
        <v>1966</v>
      </c>
      <c r="CR5" s="78" t="s">
        <v>33</v>
      </c>
      <c r="CS5" s="78" t="s">
        <v>1967</v>
      </c>
      <c r="CT5" s="78" t="s">
        <v>1968</v>
      </c>
      <c r="CU5" s="78" t="s">
        <v>2237</v>
      </c>
      <c r="CV5" s="78" t="s">
        <v>1970</v>
      </c>
      <c r="CW5" s="78" t="s">
        <v>2313</v>
      </c>
      <c r="CX5" s="78" t="s">
        <v>2315</v>
      </c>
      <c r="CY5" s="78" t="s">
        <v>2317</v>
      </c>
      <c r="CZ5" s="78" t="s">
        <v>1973</v>
      </c>
      <c r="DA5" s="78" t="s">
        <v>1974</v>
      </c>
      <c r="DB5" s="78" t="s">
        <v>2319</v>
      </c>
      <c r="DC5" s="78" t="s">
        <v>2376</v>
      </c>
      <c r="DD5" s="78" t="s">
        <v>2378</v>
      </c>
      <c r="DE5" s="78" t="s">
        <v>1978</v>
      </c>
      <c r="DF5" s="78" t="s">
        <v>1979</v>
      </c>
      <c r="DG5" s="78" t="s">
        <v>2321</v>
      </c>
      <c r="DH5" s="78" t="s">
        <v>2323</v>
      </c>
      <c r="DI5" s="78" t="s">
        <v>2325</v>
      </c>
      <c r="DJ5" s="78" t="s">
        <v>2327</v>
      </c>
      <c r="DK5" s="78" t="s">
        <v>2329</v>
      </c>
      <c r="DL5" s="78" t="s">
        <v>2331</v>
      </c>
      <c r="DM5" s="78" t="s">
        <v>2389</v>
      </c>
      <c r="DN5" s="78" t="s">
        <v>2391</v>
      </c>
      <c r="DO5" s="78" t="s">
        <v>2333</v>
      </c>
      <c r="DP5" s="78" t="s">
        <v>2335</v>
      </c>
      <c r="DQ5" s="78" t="s">
        <v>2337</v>
      </c>
      <c r="DR5" s="78" t="s">
        <v>2339</v>
      </c>
      <c r="DS5" s="78" t="s">
        <v>2341</v>
      </c>
      <c r="DT5" s="78" t="s">
        <v>1993</v>
      </c>
      <c r="DU5" s="78" t="s">
        <v>1994</v>
      </c>
      <c r="DV5" s="78" t="s">
        <v>26</v>
      </c>
      <c r="DW5" s="78" t="s">
        <v>27</v>
      </c>
      <c r="DX5" s="78" t="s">
        <v>28</v>
      </c>
      <c r="DY5" s="78" t="s">
        <v>29</v>
      </c>
      <c r="DZ5" s="78" t="s">
        <v>30</v>
      </c>
      <c r="EA5" s="78" t="s">
        <v>31</v>
      </c>
      <c r="EB5" s="78" t="s">
        <v>18</v>
      </c>
      <c r="EC5" s="78" t="s">
        <v>19</v>
      </c>
      <c r="ED5" s="78" t="s">
        <v>36</v>
      </c>
      <c r="EE5" s="78" t="s">
        <v>37</v>
      </c>
      <c r="EF5" s="78" t="s">
        <v>22</v>
      </c>
      <c r="EG5" s="78" t="s">
        <v>38</v>
      </c>
      <c r="EH5" s="78" t="s">
        <v>24</v>
      </c>
      <c r="EI5" s="78" t="s">
        <v>25</v>
      </c>
      <c r="EJ5" s="78" t="s">
        <v>1996</v>
      </c>
      <c r="EK5" s="78" t="s">
        <v>1997</v>
      </c>
      <c r="EL5" s="78" t="s">
        <v>2343</v>
      </c>
      <c r="EM5" s="78" t="s">
        <v>2344</v>
      </c>
      <c r="EN5" s="78" t="s">
        <v>2345</v>
      </c>
      <c r="EO5" s="78" t="s">
        <v>2001</v>
      </c>
      <c r="EP5" s="78" t="s">
        <v>2002</v>
      </c>
      <c r="EQ5" s="78" t="s">
        <v>2346</v>
      </c>
      <c r="ER5" s="78" t="s">
        <v>2347</v>
      </c>
      <c r="ES5" s="78" t="s">
        <v>2005</v>
      </c>
      <c r="ET5" s="78" t="s">
        <v>2348</v>
      </c>
      <c r="EU5" s="78" t="s">
        <v>2007</v>
      </c>
      <c r="EV5" s="78" t="s">
        <v>2008</v>
      </c>
      <c r="EW5" s="78" t="s">
        <v>2009</v>
      </c>
      <c r="EX5" s="78" t="s">
        <v>2010</v>
      </c>
      <c r="EY5" s="78" t="s">
        <v>2011</v>
      </c>
      <c r="EZ5" s="78" t="s">
        <v>3</v>
      </c>
      <c r="FA5" s="78" t="s">
        <v>12</v>
      </c>
      <c r="FB5" s="78" t="s">
        <v>13</v>
      </c>
      <c r="FC5" s="78" t="s">
        <v>14</v>
      </c>
      <c r="FD5" s="78" t="s">
        <v>15</v>
      </c>
      <c r="FE5" s="78" t="s">
        <v>16</v>
      </c>
      <c r="FF5" s="78" t="s">
        <v>2012</v>
      </c>
      <c r="FG5" s="78" t="s">
        <v>2013</v>
      </c>
      <c r="FH5" s="78" t="s">
        <v>6</v>
      </c>
      <c r="FI5" s="78" t="s">
        <v>7</v>
      </c>
      <c r="FJ5" s="78" t="s">
        <v>8</v>
      </c>
      <c r="FK5" s="78" t="s">
        <v>9</v>
      </c>
      <c r="FL5" s="78" t="s">
        <v>10</v>
      </c>
      <c r="FM5" s="78" t="s">
        <v>2015</v>
      </c>
      <c r="FN5" s="78" t="s">
        <v>1996</v>
      </c>
      <c r="FO5" s="78" t="s">
        <v>2350</v>
      </c>
      <c r="FP5" s="78" t="s">
        <v>2240</v>
      </c>
      <c r="FQ5" s="78" t="s">
        <v>2017</v>
      </c>
      <c r="FR5" s="78" t="s">
        <v>2018</v>
      </c>
      <c r="FS5" s="78" t="s">
        <v>2381</v>
      </c>
      <c r="FT5" s="78" t="s">
        <v>2383</v>
      </c>
      <c r="FU5" s="78" t="s">
        <v>2021</v>
      </c>
      <c r="FV5" s="78" t="s">
        <v>2386</v>
      </c>
      <c r="FW5" s="78" t="s">
        <v>1996</v>
      </c>
      <c r="FX5" s="78" t="s">
        <v>2023</v>
      </c>
      <c r="FY5" s="78" t="s">
        <v>2238</v>
      </c>
      <c r="FZ5" s="78" t="s">
        <v>2024</v>
      </c>
      <c r="GA5" s="78" t="s">
        <v>2025</v>
      </c>
      <c r="GB5" s="78" t="s">
        <v>2026</v>
      </c>
      <c r="GC5" s="78" t="s">
        <v>2027</v>
      </c>
      <c r="GD5" s="78" t="s">
        <v>2028</v>
      </c>
      <c r="GE5" s="78" t="s">
        <v>2029</v>
      </c>
      <c r="GF5" s="78" t="s">
        <v>2030</v>
      </c>
      <c r="GG5" s="78" t="s">
        <v>2031</v>
      </c>
      <c r="GH5" s="78" t="s">
        <v>2032</v>
      </c>
      <c r="GI5" s="78" t="s">
        <v>2033</v>
      </c>
    </row>
    <row r="6" spans="2:191" ht="221.4" x14ac:dyDescent="0.3">
      <c r="B6" s="78" t="s">
        <v>1691</v>
      </c>
      <c r="C6" s="78" t="s">
        <v>2034</v>
      </c>
      <c r="D6" s="78" t="s">
        <v>2281</v>
      </c>
      <c r="E6" s="78" t="s">
        <v>2362</v>
      </c>
      <c r="F6" s="78" t="s">
        <v>2036</v>
      </c>
      <c r="G6" s="78" t="s">
        <v>2363</v>
      </c>
      <c r="H6" s="78" t="s">
        <v>2276</v>
      </c>
      <c r="I6" s="78" t="s">
        <v>2284</v>
      </c>
      <c r="J6" s="78" t="s">
        <v>2038</v>
      </c>
      <c r="K6" s="78" t="s">
        <v>2364</v>
      </c>
      <c r="L6" s="78" t="s">
        <v>2365</v>
      </c>
      <c r="M6" s="78" t="s">
        <v>2041</v>
      </c>
      <c r="N6" s="78" t="s">
        <v>2042</v>
      </c>
      <c r="O6" s="78" t="s">
        <v>2043</v>
      </c>
      <c r="P6" s="78" t="s">
        <v>2044</v>
      </c>
      <c r="Q6" s="78" t="s">
        <v>2175</v>
      </c>
      <c r="R6" s="78" t="s">
        <v>2368</v>
      </c>
      <c r="S6" s="78"/>
      <c r="T6" s="78" t="s">
        <v>2046</v>
      </c>
      <c r="U6" s="78" t="s">
        <v>2047</v>
      </c>
      <c r="V6" s="78" t="s">
        <v>2048</v>
      </c>
      <c r="W6" s="78" t="s">
        <v>2049</v>
      </c>
      <c r="X6" s="78" t="s">
        <v>2050</v>
      </c>
      <c r="Y6" s="78" t="s">
        <v>2051</v>
      </c>
      <c r="Z6" s="78" t="s">
        <v>2052</v>
      </c>
      <c r="AA6" s="78" t="s">
        <v>2053</v>
      </c>
      <c r="AB6" s="78" t="s">
        <v>2369</v>
      </c>
      <c r="AC6" s="78" t="s">
        <v>2286</v>
      </c>
      <c r="AD6" s="78" t="s">
        <v>2054</v>
      </c>
      <c r="AE6" s="78" t="s">
        <v>2055</v>
      </c>
      <c r="AF6" s="78" t="s">
        <v>2056</v>
      </c>
      <c r="AG6" s="78" t="s">
        <v>2057</v>
      </c>
      <c r="AH6" s="78" t="s">
        <v>2058</v>
      </c>
      <c r="AI6" s="78" t="s">
        <v>2288</v>
      </c>
      <c r="AJ6" s="78" t="s">
        <v>2060</v>
      </c>
      <c r="AK6" s="78" t="s">
        <v>2061</v>
      </c>
      <c r="AL6" s="78" t="s">
        <v>2062</v>
      </c>
      <c r="AM6" s="78" t="s">
        <v>2290</v>
      </c>
      <c r="AN6" s="78" t="s">
        <v>2064</v>
      </c>
      <c r="AO6" s="78" t="s">
        <v>2065</v>
      </c>
      <c r="AP6" s="78" t="s">
        <v>2361</v>
      </c>
      <c r="AQ6" s="78" t="s">
        <v>2354</v>
      </c>
      <c r="AR6" s="78" t="s">
        <v>2355</v>
      </c>
      <c r="AS6" s="78" t="s">
        <v>2357</v>
      </c>
      <c r="AT6" s="78" t="s">
        <v>2359</v>
      </c>
      <c r="AU6" s="78" t="s">
        <v>2067</v>
      </c>
      <c r="AV6" s="78" t="s">
        <v>2068</v>
      </c>
      <c r="AW6" s="78" t="s">
        <v>2069</v>
      </c>
      <c r="AX6" s="78" t="s">
        <v>2291</v>
      </c>
      <c r="AY6" s="78" t="s">
        <v>2071</v>
      </c>
      <c r="AZ6" s="78" t="s">
        <v>2292</v>
      </c>
      <c r="BA6" s="78" t="s">
        <v>2072</v>
      </c>
      <c r="BB6" s="78" t="s">
        <v>2073</v>
      </c>
      <c r="BC6" s="78" t="s">
        <v>2294</v>
      </c>
      <c r="BD6" s="78" t="s">
        <v>2371</v>
      </c>
      <c r="BE6" s="78" t="s">
        <v>2076</v>
      </c>
      <c r="BF6" s="78" t="s">
        <v>2077</v>
      </c>
      <c r="BG6" s="78" t="s">
        <v>2297</v>
      </c>
      <c r="BH6" s="78" t="s">
        <v>2079</v>
      </c>
      <c r="BI6" s="78" t="s">
        <v>2080</v>
      </c>
      <c r="BJ6" s="78" t="s">
        <v>2298</v>
      </c>
      <c r="BK6" s="78" t="s">
        <v>2372</v>
      </c>
      <c r="BL6" s="78" t="s">
        <v>2301</v>
      </c>
      <c r="BM6" s="78" t="s">
        <v>2082</v>
      </c>
      <c r="BN6" s="78" t="s">
        <v>2083</v>
      </c>
      <c r="BO6" s="78" t="s">
        <v>2374</v>
      </c>
      <c r="BP6" s="78" t="s">
        <v>2279</v>
      </c>
      <c r="BQ6" s="78" t="s">
        <v>2085</v>
      </c>
      <c r="BR6" s="78" t="s">
        <v>2244</v>
      </c>
      <c r="BS6" s="78" t="s">
        <v>2246</v>
      </c>
      <c r="BT6" s="78" t="s">
        <v>2248</v>
      </c>
      <c r="BU6" s="78" t="s">
        <v>2277</v>
      </c>
      <c r="BV6" s="78" t="s">
        <v>2087</v>
      </c>
      <c r="BW6" s="78" t="s">
        <v>2088</v>
      </c>
      <c r="BX6" s="78" t="s">
        <v>2089</v>
      </c>
      <c r="BY6" s="78" t="s">
        <v>2303</v>
      </c>
      <c r="BZ6" s="78" t="s">
        <v>2305</v>
      </c>
      <c r="CA6" s="78" t="s">
        <v>2092</v>
      </c>
      <c r="CB6" s="78" t="s">
        <v>2093</v>
      </c>
      <c r="CC6" s="78" t="s">
        <v>2094</v>
      </c>
      <c r="CD6" s="78" t="s">
        <v>2308</v>
      </c>
      <c r="CE6" s="78" t="s">
        <v>2310</v>
      </c>
      <c r="CF6" s="78"/>
      <c r="CG6" s="78" t="s">
        <v>2092</v>
      </c>
      <c r="CH6" s="78" t="s">
        <v>1958</v>
      </c>
      <c r="CI6" s="78" t="s">
        <v>96</v>
      </c>
      <c r="CJ6" s="78" t="s">
        <v>1959</v>
      </c>
      <c r="CK6" s="78" t="s">
        <v>2096</v>
      </c>
      <c r="CL6" s="78" t="s">
        <v>2097</v>
      </c>
      <c r="CM6" s="78" t="s">
        <v>2098</v>
      </c>
      <c r="CN6" s="78" t="s">
        <v>2099</v>
      </c>
      <c r="CO6" s="78" t="s">
        <v>2311</v>
      </c>
      <c r="CP6" s="78" t="s">
        <v>2312</v>
      </c>
      <c r="CQ6" s="78" t="s">
        <v>2102</v>
      </c>
      <c r="CR6" s="78" t="s">
        <v>2092</v>
      </c>
      <c r="CS6" s="78" t="s">
        <v>1967</v>
      </c>
      <c r="CT6" s="78" t="s">
        <v>1968</v>
      </c>
      <c r="CU6" s="78" t="s">
        <v>2236</v>
      </c>
      <c r="CV6" s="78" t="s">
        <v>2104</v>
      </c>
      <c r="CW6" s="78" t="s">
        <v>2314</v>
      </c>
      <c r="CX6" s="78" t="s">
        <v>2316</v>
      </c>
      <c r="CY6" s="78" t="s">
        <v>2318</v>
      </c>
      <c r="CZ6" s="78" t="s">
        <v>2107</v>
      </c>
      <c r="DA6" s="78" t="s">
        <v>2108</v>
      </c>
      <c r="DB6" s="78" t="s">
        <v>2320</v>
      </c>
      <c r="DC6" s="78" t="s">
        <v>2377</v>
      </c>
      <c r="DD6" s="78" t="s">
        <v>2379</v>
      </c>
      <c r="DE6" s="78" t="s">
        <v>2034</v>
      </c>
      <c r="DF6" s="78" t="s">
        <v>1979</v>
      </c>
      <c r="DG6" s="78" t="s">
        <v>2322</v>
      </c>
      <c r="DH6" s="78" t="s">
        <v>2324</v>
      </c>
      <c r="DI6" s="78" t="s">
        <v>2326</v>
      </c>
      <c r="DJ6" s="78" t="s">
        <v>2328</v>
      </c>
      <c r="DK6" s="78" t="s">
        <v>2330</v>
      </c>
      <c r="DL6" s="78" t="s">
        <v>2332</v>
      </c>
      <c r="DM6" s="78" t="s">
        <v>2390</v>
      </c>
      <c r="DN6" s="78" t="s">
        <v>2392</v>
      </c>
      <c r="DO6" s="78" t="s">
        <v>2334</v>
      </c>
      <c r="DP6" s="78" t="s">
        <v>2336</v>
      </c>
      <c r="DQ6" s="78" t="s">
        <v>2338</v>
      </c>
      <c r="DR6" s="78" t="s">
        <v>2340</v>
      </c>
      <c r="DS6" s="78" t="s">
        <v>2342</v>
      </c>
      <c r="DT6" s="78" t="s">
        <v>2125</v>
      </c>
      <c r="DU6" s="78" t="s">
        <v>17</v>
      </c>
      <c r="DV6" s="78" t="s">
        <v>26</v>
      </c>
      <c r="DW6" s="78" t="s">
        <v>27</v>
      </c>
      <c r="DX6" s="78" t="s">
        <v>28</v>
      </c>
      <c r="DY6" s="78" t="s">
        <v>29</v>
      </c>
      <c r="DZ6" s="78" t="s">
        <v>30</v>
      </c>
      <c r="EA6" s="78" t="s">
        <v>31</v>
      </c>
      <c r="EB6" s="78" t="s">
        <v>18</v>
      </c>
      <c r="EC6" s="78" t="s">
        <v>19</v>
      </c>
      <c r="ED6" s="78" t="s">
        <v>20</v>
      </c>
      <c r="EE6" s="78" t="s">
        <v>21</v>
      </c>
      <c r="EF6" s="78" t="s">
        <v>22</v>
      </c>
      <c r="EG6" s="78" t="s">
        <v>23</v>
      </c>
      <c r="EH6" s="78" t="s">
        <v>24</v>
      </c>
      <c r="EI6" s="78" t="s">
        <v>25</v>
      </c>
      <c r="EJ6" s="78" t="s">
        <v>2126</v>
      </c>
      <c r="EK6" s="78" t="s">
        <v>2127</v>
      </c>
      <c r="EL6" s="78" t="s">
        <v>2128</v>
      </c>
      <c r="EM6" s="78" t="s">
        <v>2129</v>
      </c>
      <c r="EN6" s="78" t="s">
        <v>2130</v>
      </c>
      <c r="EO6" s="78" t="s">
        <v>2131</v>
      </c>
      <c r="EP6" s="78" t="s">
        <v>2132</v>
      </c>
      <c r="EQ6" s="78" t="s">
        <v>2133</v>
      </c>
      <c r="ER6" s="78" t="s">
        <v>2134</v>
      </c>
      <c r="ES6" s="78" t="s">
        <v>2135</v>
      </c>
      <c r="ET6" s="78" t="s">
        <v>2349</v>
      </c>
      <c r="EU6" s="78" t="s">
        <v>2137</v>
      </c>
      <c r="EV6" s="78" t="s">
        <v>2138</v>
      </c>
      <c r="EW6" s="78" t="s">
        <v>2139</v>
      </c>
      <c r="EX6" s="78" t="s">
        <v>2140</v>
      </c>
      <c r="EY6" s="78" t="s">
        <v>2141</v>
      </c>
      <c r="EZ6" s="78" t="s">
        <v>3</v>
      </c>
      <c r="FA6" s="78" t="s">
        <v>12</v>
      </c>
      <c r="FB6" s="78" t="s">
        <v>13</v>
      </c>
      <c r="FC6" s="78" t="s">
        <v>14</v>
      </c>
      <c r="FD6" s="78" t="s">
        <v>15</v>
      </c>
      <c r="FE6" s="78" t="s">
        <v>16</v>
      </c>
      <c r="FF6" s="78" t="s">
        <v>4</v>
      </c>
      <c r="FG6" s="78" t="s">
        <v>5</v>
      </c>
      <c r="FH6" s="78" t="s">
        <v>6</v>
      </c>
      <c r="FI6" s="78" t="s">
        <v>7</v>
      </c>
      <c r="FJ6" s="78" t="s">
        <v>8</v>
      </c>
      <c r="FK6" s="78" t="s">
        <v>9</v>
      </c>
      <c r="FL6" s="78" t="s">
        <v>10</v>
      </c>
      <c r="FM6" s="78" t="s">
        <v>11</v>
      </c>
      <c r="FN6" s="78" t="s">
        <v>2126</v>
      </c>
      <c r="FO6" s="78" t="s">
        <v>2351</v>
      </c>
      <c r="FP6" s="78" t="s">
        <v>2142</v>
      </c>
      <c r="FQ6" s="78" t="s">
        <v>2143</v>
      </c>
      <c r="FR6" s="78" t="s">
        <v>2144</v>
      </c>
      <c r="FS6" s="78" t="s">
        <v>2380</v>
      </c>
      <c r="FT6" s="78" t="s">
        <v>2382</v>
      </c>
      <c r="FU6" s="78" t="s">
        <v>2384</v>
      </c>
      <c r="FV6" s="78" t="s">
        <v>2385</v>
      </c>
      <c r="FW6" s="78" t="s">
        <v>2387</v>
      </c>
      <c r="FX6" s="78" t="s">
        <v>2388</v>
      </c>
      <c r="FY6" s="78" t="s">
        <v>2239</v>
      </c>
      <c r="FZ6" s="78" t="s">
        <v>2149</v>
      </c>
      <c r="GA6" s="78" t="s">
        <v>2150</v>
      </c>
      <c r="GB6" s="78" t="s">
        <v>2151</v>
      </c>
      <c r="GC6" s="78" t="s">
        <v>2152</v>
      </c>
      <c r="GD6" s="78" t="s">
        <v>2153</v>
      </c>
      <c r="GE6" s="78" t="s">
        <v>2154</v>
      </c>
      <c r="GF6" s="78" t="s">
        <v>2155</v>
      </c>
      <c r="GG6" s="78" t="s">
        <v>2156</v>
      </c>
      <c r="GH6" s="78" t="s">
        <v>2157</v>
      </c>
      <c r="GI6" s="78" t="s">
        <v>2158</v>
      </c>
    </row>
    <row r="10" spans="2:191" hidden="1" x14ac:dyDescent="0.3">
      <c r="B10" s="28" t="s">
        <v>19</v>
      </c>
      <c r="C10" s="28" t="s">
        <v>2159</v>
      </c>
      <c r="D10" s="28" t="s">
        <v>2160</v>
      </c>
      <c r="E10" s="28" t="s">
        <v>2161</v>
      </c>
      <c r="F10" s="28" t="s">
        <v>2162</v>
      </c>
      <c r="G10" s="28" t="s">
        <v>2163</v>
      </c>
    </row>
    <row r="11" spans="2:191" ht="28.8" hidden="1" x14ac:dyDescent="0.3">
      <c r="B11" s="28" t="s">
        <v>1705</v>
      </c>
      <c r="C11" s="28" t="s">
        <v>2034</v>
      </c>
      <c r="E11" s="28" t="s">
        <v>2034</v>
      </c>
      <c r="F11" s="28" t="str">
        <f>CONCATENATE("INDEX(tTrad[",tNM_list[[#This Row],[name]],"],MATCH(sl_language,tTrad[[Langue]:[Langue]],0))")</f>
        <v>INDEX(tTrad[over_gen_subtitle_1],MATCH(sl_language,tTrad[[Langue]:[Langue]],0))</v>
      </c>
      <c r="G11" s="28" t="str">
        <f ca="1">INDEX(INDIRECT("tTrad["&amp;tNM_list[[#This Row],[name]]&amp;"]"),MATCH(sl_language,tTrad[[Langue]:[Langue]],0))</f>
        <v>I. Information générale</v>
      </c>
    </row>
    <row r="12" spans="2:191" ht="72" hidden="1" x14ac:dyDescent="0.3">
      <c r="B12" s="28" t="s">
        <v>1706</v>
      </c>
      <c r="C12" s="28" t="s">
        <v>1894</v>
      </c>
      <c r="E12" s="28" t="s">
        <v>2035</v>
      </c>
      <c r="F12" s="28" t="str">
        <f>CONCATENATE("INDEX(tTrad[",tNM_list[[#This Row],[name]],"],MATCH(sl_language,tTrad[[Langue]:[Langue]],0))")</f>
        <v>INDEX(tTrad[inst_adapt_msg_1],MATCH(sl_language,tTrad[[Langue]:[Langue]],0))</v>
      </c>
      <c r="G12" s="28" t="str">
        <f ca="1">INDEX(INDIRECT("tTrad["&amp;tNM_list[[#This Row],[name]]&amp;"]"),MATCH(sl_language,tTrad[[Langue]:[Langue]],0))</f>
        <v>Vous trouverez ici toutes les explications concernant les modifications autorisées et comment les réaliser en respectant le format général (car une erreur de format peut s'avérer catastrophique pour votre enquête!).</v>
      </c>
    </row>
    <row r="13" spans="2:191" ht="100.8" hidden="1" x14ac:dyDescent="0.3">
      <c r="B13" s="28" t="s">
        <v>1707</v>
      </c>
      <c r="C13" s="28" t="s">
        <v>2164</v>
      </c>
      <c r="E13" s="28" t="s">
        <v>2165</v>
      </c>
      <c r="F13" s="28" t="str">
        <f>CONCATENATE("INDEX(tTrad[",tNM_list[[#This Row],[name]],"],MATCH(sl_language,tTrad[[Langue]:[Langue]],0))")</f>
        <v>INDEX(tTrad[inst_adapt_msg_2],MATCH(sl_language,tTrad[[Langue]:[Langue]],0))</v>
      </c>
      <c r="G13" s="28" t="str">
        <f ca="1">INDEX(INDIRECT("tTrad["&amp;tNM_list[[#This Row],[name]]&amp;"]"),MATCH(sl_language,tTrad[[Langue]:[Langue]],0))</f>
        <v xml:space="preserve">    N'hésitez pas à adapter la formulation des questions si vous trouvez qu'elles ne sont pas assez explicites dans un pays donné (tout en évitant d'en changer complètement le sens - si vous voulez modifier celui-ci complètement, mieux vaut masquer la question et en ajouter une nouvelle).</v>
      </c>
    </row>
    <row r="14" spans="2:191" ht="144" hidden="1" x14ac:dyDescent="0.3">
      <c r="B14" s="28" t="s">
        <v>1708</v>
      </c>
      <c r="C14" s="28" t="s">
        <v>2166</v>
      </c>
      <c r="E14" s="28" t="s">
        <v>2167</v>
      </c>
      <c r="F14" s="28" t="str">
        <f>CONCATENATE("INDEX(tTrad[",tNM_list[[#This Row],[name]],"],MATCH(sl_language,tTrad[[Langue]:[Langue]],0))")</f>
        <v>INDEX(tTrad[inst_adapt_msg_3],MATCH(sl_language,tTrad[[Langue]:[Langue]],0))</v>
      </c>
      <c r="G14" s="28" t="str">
        <f ca="1">INDEX(INDIRECT("tTrad["&amp;tNM_list[[#This Row],[name]]&amp;"]"),MATCH(sl_language,tTrad[[Langue]:[Langue]],0))</f>
        <v xml:space="preserve">    Assurez vous de toujours sauvegarder le formulaire sous un nom de version adapté à chaque fois que vous faites des modifications afin de pouvoir vous retrouver facilement (idem pour la mise à jour des versions sur les téléphones). Cela doit être fait dans l'onglet "Settings" dans les cellules form_title, "form_id" (attention, il ne peut y avoir ni espace ni caractères spéciaux ici; il s'agit de l'ID réelle du formulaire) et "version".</v>
      </c>
    </row>
    <row r="15" spans="2:191" ht="28.8" hidden="1" x14ac:dyDescent="0.3">
      <c r="B15" s="28" t="s">
        <v>1709</v>
      </c>
      <c r="C15" s="28" t="s">
        <v>2168</v>
      </c>
      <c r="E15" s="28" t="s">
        <v>2169</v>
      </c>
      <c r="F15" s="28" t="str">
        <f>CONCATENATE("INDEX(tTrad[",tNM_list[[#This Row],[name]],"],MATCH(sl_language,tTrad[[Langue]:[Langue]],0))")</f>
        <v>INDEX(tTrad[inst_adapt_title_1],MATCH(sl_language,tTrad[[Langue]:[Langue]],0))</v>
      </c>
      <c r="G15" s="28" t="str">
        <f ca="1">INDEX(INDIRECT("tTrad["&amp;tNM_list[[#This Row],[name]]&amp;"]"),MATCH(sl_language,tTrad[[Langue]:[Langue]],0))</f>
        <v>II. Adapter les questions au contexte local en XLS form</v>
      </c>
    </row>
    <row r="16" spans="2:191" ht="216" hidden="1" x14ac:dyDescent="0.3">
      <c r="B16" s="28" t="s">
        <v>1710</v>
      </c>
      <c r="C16" s="28" t="s">
        <v>1898</v>
      </c>
      <c r="E16" s="28" t="s">
        <v>2037</v>
      </c>
      <c r="F16" s="28" t="str">
        <f>CONCATENATE("INDEX(tTrad[",tNM_list[[#This Row],[name]],"],MATCH(sl_language,tTrad[[Langue]:[Langue]],0))")</f>
        <v>INDEX(tTrad[inst_add_msg_1],MATCH(sl_language,tTrad[[Langue]:[Langue]],0))</v>
      </c>
      <c r="G16" s="28" t="str">
        <f ca="1">INDEX(INDIRECT("tTrad["&amp;tNM_list[[#This Row],[name]]&amp;"]"),MATCH(sl_language,tTrad[[Langue]:[Langue]],0))</f>
        <v>Les questions peuvent être ajoutées par le partenaire en fonction de ses besoins. Pour faciliter l'analyse, nous recommandons de suivre la logique adoptée pour les autres questions (ex: nom de la question, nom des choix, etc.). Retracez facilement tous les ajouts en les inscrivant en VERT - cela sera utile dans le cas d'un soutien à distance ou un débogage. Lisez attentivement l'onglet "XLS_Overview"et surtout, testez votre formulaire à chaque nouvelle question ajoutée si vous avez peu d'expérience en matière de formulaires XLS - cela permettra de corriger plus facilement les erreurs éventuelles.</v>
      </c>
    </row>
    <row r="17" spans="2:7" ht="100.8" hidden="1" x14ac:dyDescent="0.3">
      <c r="B17" s="28" t="s">
        <v>1711</v>
      </c>
      <c r="C17" s="28" t="s">
        <v>2170</v>
      </c>
      <c r="E17" s="28" t="s">
        <v>2171</v>
      </c>
      <c r="F17" s="28" t="str">
        <f>CONCATENATE("INDEX(tTrad[",tNM_list[[#This Row],[name]],"],MATCH(sl_language,tTrad[[Langue]:[Langue]],0))")</f>
        <v>INDEX(tTrad[inst_add_msg_2],MATCH(sl_language,tTrad[[Langue]:[Langue]],0))</v>
      </c>
      <c r="G17" s="28" t="str">
        <f ca="1">INDEX(INDIRECT("tTrad["&amp;tNM_list[[#This Row],[name]]&amp;"]"),MATCH(sl_language,tTrad[[Langue]:[Langue]],0))</f>
        <v xml:space="preserve">    Quand vous ajoutez une question, vous devez aussi vous assurer de remplir la colonne "Analyse", car elle permet de déterminer dans quel onglet de l'analyseur Kobo les résultats de votre question apparaîtront. Consultez la documentation associée pour plus d'informations.</v>
      </c>
    </row>
    <row r="18" spans="2:7" ht="201.6" hidden="1" x14ac:dyDescent="0.3">
      <c r="B18" s="28" t="s">
        <v>1712</v>
      </c>
      <c r="C18" s="28" t="s">
        <v>1899</v>
      </c>
      <c r="E18" s="28" t="s">
        <v>2038</v>
      </c>
      <c r="F18" s="28" t="str">
        <f>CONCATENATE("INDEX(tTrad[",tNM_list[[#This Row],[name]],"],MATCH(sl_language,tTrad[[Langue]:[Langue]],0))")</f>
        <v>INDEX(tTrad[inst_add_msg_3],MATCH(sl_language,tTrad[[Langue]:[Langue]],0))</v>
      </c>
      <c r="G18" s="28" t="str">
        <f ca="1">INDEX(INDIRECT("tTrad["&amp;tNM_list[[#This Row],[name]]&amp;"]"),MATCH(sl_language,tTrad[[Langue]:[Langue]],0))</f>
        <v xml:space="preserve">La numérotation des questions peut être délicate. Elle a été conçue pour faciliter la compréhension et l'utilisation des outils d'analyse. Veillez à ne pas modifier la numérotation des questions existantes afin d'éviter des incohérences avec le formulaire générique. Vous pouvez soit ajouter un niveau intermédiaire (ex: A.1.b.) , soit mettre la question supplémentaire à la fin du module si cela est pertinent, ou encore créer un nouveau module. Nous vous suggérons de suivre la logique actuelle pour les questions de type "Si autre, spécifiez" en conservant le même numéro que la question précédente. </v>
      </c>
    </row>
    <row r="19" spans="2:7" ht="28.8" hidden="1" x14ac:dyDescent="0.3">
      <c r="B19" s="28" t="s">
        <v>1713</v>
      </c>
      <c r="C19" s="28" t="s">
        <v>1900</v>
      </c>
      <c r="E19" s="28" t="s">
        <v>2039</v>
      </c>
      <c r="F19" s="28" t="str">
        <f>CONCATENATE("INDEX(tTrad[",tNM_list[[#This Row],[name]],"],MATCH(sl_language,tTrad[[Langue]:[Langue]],0))")</f>
        <v>INDEX(tTrad[inst_add_title_1],MATCH(sl_language,tTrad[[Langue]:[Langue]],0))</v>
      </c>
      <c r="G19" s="28" t="str">
        <f ca="1">INDEX(INDIRECT("tTrad["&amp;tNM_list[[#This Row],[name]]&amp;"]"),MATCH(sl_language,tTrad[[Langue]:[Langue]],0))</f>
        <v>II.4. Ajouter de nouvelles questions</v>
      </c>
    </row>
    <row r="20" spans="2:7" ht="28.8" hidden="1" x14ac:dyDescent="0.3">
      <c r="B20" s="28" t="s">
        <v>1714</v>
      </c>
      <c r="C20" s="28" t="s">
        <v>1901</v>
      </c>
      <c r="E20" s="28" t="s">
        <v>2040</v>
      </c>
      <c r="F20" s="28" t="str">
        <f>CONCATENATE("INDEX(tTrad[",tNM_list[[#This Row],[name]],"],MATCH(sl_language,tTrad[[Langue]:[Langue]],0))")</f>
        <v>INDEX(tTrad[inst_app_title_1],MATCH(sl_language,tTrad[[Langue]:[Langue]],0))</v>
      </c>
      <c r="G20" s="28" t="str">
        <f ca="1">INDEX(INDIRECT("tTrad["&amp;tNM_list[[#This Row],[name]]&amp;"]"),MATCH(sl_language,tTrad[[Langue]:[Langue]],0))</f>
        <v>II.4. Modifications de l'apparence</v>
      </c>
    </row>
    <row r="21" spans="2:7" ht="144" hidden="1" x14ac:dyDescent="0.3">
      <c r="B21" s="28" t="s">
        <v>1715</v>
      </c>
      <c r="C21" s="28" t="s">
        <v>1902</v>
      </c>
      <c r="E21" s="28" t="s">
        <v>2041</v>
      </c>
      <c r="F21" s="28" t="str">
        <f>CONCATENATE("INDEX(tTrad[",tNM_list[[#This Row],[name]],"],MATCH(sl_language,tTrad[[Langue]:[Langue]],0))")</f>
        <v>INDEX(tTrad[inst_appearance_msg_1],MATCH(sl_language,tTrad[[Langue]:[Langue]],0))</v>
      </c>
      <c r="G21" s="28" t="str">
        <f ca="1">INDEX(INDIRECT("tTrad["&amp;tNM_list[[#This Row],[name]]&amp;"]"),MATCH(sl_language,tTrad[[Langue]:[Langue]],0))</f>
        <v>Différents paramètres d'apparence peuvent être modifiés, notamment pour visualiser plusieurs questions sur un même écran Vous pouvez consulter l'onglet "XLS_Overview" pour en savoir plus - cependant, dans la majorité des enquêtes effectuées dans des contextes divers, nous recommandons de ne faire aucune modification car si les téléphones utilisés plus tard sont plus petits, visualiser ces mêmes questions sur l'écran posera problème.</v>
      </c>
    </row>
    <row r="22" spans="2:7" ht="28.8" hidden="1" x14ac:dyDescent="0.3">
      <c r="B22" s="28" t="s">
        <v>1716</v>
      </c>
      <c r="C22" s="28" t="s">
        <v>1903</v>
      </c>
      <c r="E22" s="28" t="s">
        <v>2042</v>
      </c>
      <c r="F22" s="28" t="str">
        <f>CONCATENATE("INDEX(tTrad[",tNM_list[[#This Row],[name]],"],MATCH(sl_language,tTrad[[Langue]:[Langue]],0))")</f>
        <v>INDEX(tTrad[inst_genset_msg_1],MATCH(sl_language,tTrad[[Langue]:[Langue]],0))</v>
      </c>
      <c r="G22" s="28" t="str">
        <f ca="1">INDEX(INDIRECT("tTrad["&amp;tNM_list[[#This Row],[name]]&amp;"]"),MATCH(sl_language,tTrad[[Langue]:[Langue]],0))</f>
        <v>Quelques autres paramètres du formulaire peuvent être adaptés dans l'onglet "settings":</v>
      </c>
    </row>
    <row r="23" spans="2:7" ht="28.8" hidden="1" x14ac:dyDescent="0.3">
      <c r="B23" s="28" t="s">
        <v>1717</v>
      </c>
      <c r="C23" s="28" t="s">
        <v>2172</v>
      </c>
      <c r="E23" s="28" t="s">
        <v>2173</v>
      </c>
      <c r="F23" s="28" t="str">
        <f>CONCATENATE("INDEX(tTrad[",tNM_list[[#This Row],[name]],"],MATCH(sl_language,tTrad[[Langue]:[Langue]],0))")</f>
        <v>INDEX(tTrad[inst_genset_msg_2],MATCH(sl_language,tTrad[[Langue]:[Langue]],0))</v>
      </c>
      <c r="G23" s="28" t="str">
        <f ca="1">INDEX(INDIRECT("tTrad["&amp;tNM_list[[#This Row],[name]]&amp;"]"),MATCH(sl_language,tTrad[[Langue]:[Langue]],0))</f>
        <v xml:space="preserve">    Name &amp; ID (Nom et ID) du formulaire</v>
      </c>
    </row>
    <row r="24" spans="2:7" ht="28.8" hidden="1" x14ac:dyDescent="0.3">
      <c r="B24" s="28" t="s">
        <v>1718</v>
      </c>
      <c r="C24" s="28" t="s">
        <v>1905</v>
      </c>
      <c r="E24" s="28" t="s">
        <v>2044</v>
      </c>
      <c r="F24" s="28" t="str">
        <f>CONCATENATE("INDEX(tTrad[",tNM_list[[#This Row],[name]],"],MATCH(sl_language,tTrad[[Langue]:[Langue]],0))")</f>
        <v>INDEX(tTrad[inst_genset_msg_3],MATCH(sl_language,tTrad[[Langue]:[Langue]],0))</v>
      </c>
      <c r="G24" s="28" t="str">
        <f ca="1">INDEX(INDIRECT("tTrad["&amp;tNM_list[[#This Row],[name]]&amp;"]"),MATCH(sl_language,tTrad[[Langue]:[Langue]],0))</f>
        <v xml:space="preserve">Vous pouvez changer le nom du formulaire dans l'onglet "Settings". </v>
      </c>
    </row>
    <row r="25" spans="2:7" ht="172.8" hidden="1" x14ac:dyDescent="0.3">
      <c r="B25" s="28" t="s">
        <v>1719</v>
      </c>
      <c r="C25" s="28" t="s">
        <v>2174</v>
      </c>
      <c r="E25" s="28" t="s">
        <v>2175</v>
      </c>
      <c r="F25" s="28" t="str">
        <f>CONCATENATE("INDEX(tTrad[",tNM_list[[#This Row],[name]],"],MATCH(sl_language,tTrad[[Langue]:[Langue]],0))")</f>
        <v>INDEX(tTrad[inst_genset_msg_4],MATCH(sl_language,tTrad[[Langue]:[Langue]],0))</v>
      </c>
      <c r="G25" s="28" t="str">
        <f ca="1">INDEX(INDIRECT("tTrad["&amp;tNM_list[[#This Row],[name]]&amp;"]"),MATCH(sl_language,tTrad[[Langue]:[Langue]],0))</f>
        <v>Un bon réflexe est de conserver le même nom de version (ex: "v6") et, si vous effectuez des modifications mineures, d'ajouter un numéro subsidiaire (ex: "v6.1"): cela vous aidera à savoir si vous avez la dernière version du formulaire ou non. Vous pouvez modifier autant que vous le voulez les champs "form_title" (pour ajouter le nom du camp et/ou l'année par exemple) et "form_id"; assurez-vous simplement de ne pas inclure d'espace ou de caractères spéciaux dans "form_id".</v>
      </c>
    </row>
    <row r="26" spans="2:7" ht="43.2" hidden="1" x14ac:dyDescent="0.3">
      <c r="B26" s="28" t="s">
        <v>1720</v>
      </c>
      <c r="C26" s="28" t="s">
        <v>1906</v>
      </c>
      <c r="E26" s="28" t="s">
        <v>2045</v>
      </c>
      <c r="F26" s="28" t="str">
        <f>CONCATENATE("INDEX(tTrad[",tNM_list[[#This Row],[name]],"],MATCH(sl_language,tTrad[[Langue]:[Langue]],0))")</f>
        <v>INDEX(tTrad[inst_genset_msg_5],MATCH(sl_language,tTrad[[Langue]:[Langue]],0))</v>
      </c>
      <c r="G26" s="28" t="str">
        <f ca="1">INDEX(INDIRECT("tTrad["&amp;tNM_list[[#This Row],[name]]&amp;"]"),MATCH(sl_language,tTrad[[Langue]:[Langue]],0))</f>
        <v xml:space="preserve">    Pour télécharger des formulaires modifiés sur Kobo, consultez l'outil "Étape 4 - Paramétrage du système d'enquête avec KoBo Online".</v>
      </c>
    </row>
    <row r="27" spans="2:7" hidden="1" x14ac:dyDescent="0.3">
      <c r="B27" s="28" t="s">
        <v>1721</v>
      </c>
      <c r="F27" s="28" t="str">
        <f>CONCATENATE("INDEX(tTrad[",tNM_list[[#This Row],[name]],"],MATCH(sl_language,tTrad[[Langue]:[Langue]],0))")</f>
        <v>INDEX(tTrad[inst_genset_msg_6],MATCH(sl_language,tTrad[[Langue]:[Langue]],0))</v>
      </c>
      <c r="G27" s="28">
        <f ca="1">INDEX(INDIRECT("tTrad["&amp;tNM_list[[#This Row],[name]]&amp;"]"),MATCH(sl_language,tTrad[[Langue]:[Langue]],0))</f>
        <v>0</v>
      </c>
    </row>
    <row r="28" spans="2:7" ht="28.8" hidden="1" x14ac:dyDescent="0.3">
      <c r="B28" s="28" t="s">
        <v>1722</v>
      </c>
      <c r="C28" s="28" t="s">
        <v>2176</v>
      </c>
      <c r="E28" s="28" t="s">
        <v>2177</v>
      </c>
      <c r="F28" s="28" t="str">
        <f>CONCATENATE("INDEX(tTrad[",tNM_list[[#This Row],[name]],"],MATCH(sl_language,tTrad[[Langue]:[Langue]],0))")</f>
        <v>INDEX(tTrad[inst_genset_msg_7],MATCH(sl_language,tTrad[[Langue]:[Langue]],0))</v>
      </c>
      <c r="G28" s="28" t="str">
        <f ca="1">INDEX(INDIRECT("tTrad["&amp;tNM_list[[#This Row],[name]]&amp;"]"),MATCH(sl_language,tTrad[[Langue]:[Langue]],0))</f>
        <v xml:space="preserve">    Attribution automatique d'un nom</v>
      </c>
    </row>
    <row r="29" spans="2:7" ht="144" hidden="1" x14ac:dyDescent="0.3">
      <c r="B29" s="28" t="s">
        <v>1723</v>
      </c>
      <c r="C29" s="28" t="s">
        <v>1908</v>
      </c>
      <c r="E29" s="28" t="s">
        <v>2047</v>
      </c>
      <c r="F29" s="28" t="str">
        <f>CONCATENATE("INDEX(tTrad[",tNM_list[[#This Row],[name]],"],MATCH(sl_language,tTrad[[Langue]:[Langue]],0))")</f>
        <v>INDEX(tTrad[inst_genset_msg_8],MATCH(sl_language,tTrad[[Langue]:[Langue]],0))</v>
      </c>
      <c r="G29" s="28" t="str">
        <f ca="1">INDEX(INDIRECT("tTrad["&amp;tNM_list[[#This Row],[name]]&amp;"]"),MATCH(sl_language,tTrad[[Langue]:[Langue]],0))</f>
        <v>Une attribution de nom automatique a été mise au point pour chaque formulaire; celle-ci concatène les valeurs de différentes questions (par défaut, cela concerne les données d'enquête, numéro d'équipe et numéro de ménage). Cela aide les enquêteurs à identifier facilement les formulaires terminés ou à terminer. Vous pouvez ajouter ou modifier ces éléments autant que vous le souhaitez du moment que vous les testez soigneusement.</v>
      </c>
    </row>
    <row r="30" spans="2:7" ht="28.8" hidden="1" x14ac:dyDescent="0.3">
      <c r="B30" s="28" t="s">
        <v>1724</v>
      </c>
      <c r="C30" s="28" t="s">
        <v>2178</v>
      </c>
      <c r="E30" s="28" t="s">
        <v>2179</v>
      </c>
      <c r="F30" s="28" t="str">
        <f>CONCATENATE("INDEX(tTrad[",tNM_list[[#This Row],[name]],"],MATCH(sl_language,tTrad[[Langue]:[Langue]],0))")</f>
        <v>INDEX(tTrad[inst_genset_title_1],MATCH(sl_language,tTrad[[Langue]:[Langue]],0))</v>
      </c>
      <c r="G30" s="28" t="str">
        <f ca="1">INDEX(INDIRECT("tTrad["&amp;tNM_list[[#This Row],[name]]&amp;"]"),MATCH(sl_language,tTrad[[Langue]:[Langue]],0))</f>
        <v>V. Paramètres généraux</v>
      </c>
    </row>
    <row r="31" spans="2:7" ht="28.8" hidden="1" x14ac:dyDescent="0.3">
      <c r="B31" s="28" t="s">
        <v>1725</v>
      </c>
      <c r="C31" s="28" t="s">
        <v>1910</v>
      </c>
      <c r="E31" s="28" t="s">
        <v>2049</v>
      </c>
      <c r="F31" s="28" t="str">
        <f>CONCATENATE("INDEX(tTrad[",tNM_list[[#This Row],[name]],"],MATCH(sl_language,tTrad[[Langue]:[Langue]],0))")</f>
        <v>INDEX(tTrad[inst_geo_msg_1],MATCH(sl_language,tTrad[[Langue]:[Langue]],0))</v>
      </c>
      <c r="G31" s="28" t="str">
        <f ca="1">INDEX(INDIRECT("tTrad["&amp;tNM_list[[#This Row],[name]]&amp;"]"),MATCH(sl_language,tTrad[[Langue]:[Langue]],0))</f>
        <v>Cela concerne les aspects suivants:</v>
      </c>
    </row>
    <row r="32" spans="2:7" ht="28.8" hidden="1" x14ac:dyDescent="0.3">
      <c r="B32" s="28" t="s">
        <v>1726</v>
      </c>
      <c r="C32" s="28" t="s">
        <v>2180</v>
      </c>
      <c r="E32" s="28" t="s">
        <v>2181</v>
      </c>
      <c r="F32" s="28" t="str">
        <f>CONCATENATE("INDEX(tTrad[",tNM_list[[#This Row],[name]],"],MATCH(sl_language,tTrad[[Langue]:[Langue]],0))")</f>
        <v>INDEX(tTrad[inst_geo_msg_10],MATCH(sl_language,tTrad[[Langue]:[Langue]],0))</v>
      </c>
      <c r="G32" s="28" t="str">
        <f ca="1">INDEX(INDIRECT("tTrad["&amp;tNM_list[[#This Row],[name]]&amp;"]"),MATCH(sl_language,tTrad[[Langue]:[Langue]],0))</f>
        <v xml:space="preserve">    Contraintes</v>
      </c>
    </row>
    <row r="33" spans="2:7" ht="144" hidden="1" x14ac:dyDescent="0.3">
      <c r="B33" s="28" t="s">
        <v>1727</v>
      </c>
      <c r="C33" s="28" t="s">
        <v>1912</v>
      </c>
      <c r="E33" s="28" t="s">
        <v>2051</v>
      </c>
      <c r="F33" s="28" t="str">
        <f>CONCATENATE("INDEX(tTrad[",tNM_list[[#This Row],[name]],"],MATCH(sl_language,tTrad[[Langue]:[Langue]],0))")</f>
        <v>INDEX(tTrad[inst_geo_msg_11],MATCH(sl_language,tTrad[[Langue]:[Langue]],0))</v>
      </c>
      <c r="G33" s="28" t="str">
        <f ca="1">INDEX(INDIRECT("tTrad["&amp;tNM_list[[#This Row],[name]]&amp;"]"),MATCH(sl_language,tTrad[[Langue]:[Langue]],0))</f>
        <v>Plusieurs questions du formulaire peuvent avoir des contraintes associées qui changent selon vos connaissances du contexte local. Nous avons déjà vu un exemple concernant l'organisation du camp; cependant, c'est aussi le cas pour les numéros d'équipes (dépend du nombre d'équipes présentes sur le terrain) ou certains champs numériques (tels que le nombre de ménages partageant une installation...).</v>
      </c>
    </row>
    <row r="34" spans="2:7" ht="28.8" hidden="1" x14ac:dyDescent="0.3">
      <c r="B34" s="28" t="s">
        <v>1728</v>
      </c>
      <c r="C34" s="28" t="s">
        <v>2182</v>
      </c>
      <c r="E34" s="28" t="s">
        <v>2183</v>
      </c>
      <c r="F34" s="28" t="str">
        <f>CONCATENATE("INDEX(tTrad[",tNM_list[[#This Row],[name]],"],MATCH(sl_language,tTrad[[Langue]:[Langue]],0))")</f>
        <v>INDEX(tTrad[inst_geo_msg_12],MATCH(sl_language,tTrad[[Langue]:[Langue]],0))</v>
      </c>
      <c r="G34" s="28" t="str">
        <f ca="1">INDEX(INDIRECT("tTrad["&amp;tNM_list[[#This Row],[name]]&amp;"]"),MATCH(sl_language,tTrad[[Langue]:[Langue]],0))</f>
        <v xml:space="preserve">    Obligatoire</v>
      </c>
    </row>
    <row r="35" spans="2:7" ht="129.6" hidden="1" x14ac:dyDescent="0.3">
      <c r="B35" s="28" t="s">
        <v>1729</v>
      </c>
      <c r="C35" s="28" t="s">
        <v>1914</v>
      </c>
      <c r="E35" s="28" t="s">
        <v>2053</v>
      </c>
      <c r="F35" s="28" t="str">
        <f>CONCATENATE("INDEX(tTrad[",tNM_list[[#This Row],[name]],"],MATCH(sl_language,tTrad[[Langue]:[Langue]],0))")</f>
        <v>INDEX(tTrad[inst_geo_msg_13],MATCH(sl_language,tTrad[[Langue]:[Langue]],0))</v>
      </c>
      <c r="G35" s="28" t="str">
        <f ca="1">INDEX(INDIRECT("tTrad["&amp;tNM_list[[#This Row],[name]]&amp;"]"),MATCH(sl_language,tTrad[[Langue]:[Langue]],0))</f>
        <v>Le partenaire peut aussi choisir de rendre obligatoires certaines questions qui ne l'étaient pas pour s'assurer que son analyse repose sur une base de données complète par rapport à une question donnée. Pour cela, la seule chose à faire est d'ajouter un "yes" dans la colonne "required" - assurez-vous cependant que cela ne soit pas paramétré pour toute question:</v>
      </c>
    </row>
    <row r="36" spans="2:7" ht="72" hidden="1" x14ac:dyDescent="0.3">
      <c r="B36" s="28" t="s">
        <v>1730</v>
      </c>
      <c r="C36" s="28" t="s">
        <v>2184</v>
      </c>
      <c r="E36" s="28" t="s">
        <v>2185</v>
      </c>
      <c r="F36" s="28" t="str">
        <f>CONCATENATE("INDEX(tTrad[",tNM_list[[#This Row],[name]],"],MATCH(sl_language,tTrad[[Langue]:[Langue]],0))")</f>
        <v>INDEX(tTrad[inst_geo_msg_14],MATCH(sl_language,tTrad[[Langue]:[Langue]],0))</v>
      </c>
      <c r="G36" s="28" t="str">
        <f ca="1">INDEX(INDIRECT("tTrad["&amp;tNM_list[[#This Row],[name]]&amp;"]"),MATCH(sl_language,tTrad[[Langue]:[Langue]],0))</f>
        <v xml:space="preserve">    dont le type ne demande pas d'action humaine (ex: "calculate”, “note”, “select_multiple” pour lesquelles ne cocher aucun choix reste valide...), sinon votre enquêteur sera bloqué!</v>
      </c>
    </row>
    <row r="37" spans="2:7" ht="72" hidden="1" x14ac:dyDescent="0.3">
      <c r="B37" s="28" t="s">
        <v>1731</v>
      </c>
      <c r="C37" s="28" t="s">
        <v>2186</v>
      </c>
      <c r="E37" s="28" t="s">
        <v>2187</v>
      </c>
      <c r="F37" s="28" t="str">
        <f>CONCATENATE("INDEX(tTrad[",tNM_list[[#This Row],[name]],"],MATCH(sl_language,tTrad[[Langue]:[Langue]],0))")</f>
        <v>INDEX(tTrad[inst_geo_msg_15],MATCH(sl_language,tTrad[[Langue]:[Langue]],0))</v>
      </c>
      <c r="G37" s="28" t="str">
        <f ca="1">INDEX(INDIRECT("tTrad["&amp;tNM_list[[#This Row],[name]]&amp;"]"),MATCH(sl_language,tTrad[[Langue]:[Langue]],0))</f>
        <v xml:space="preserve">    qui ne peut pas être remplie systématiquement, pour des raisons techniques (ex: points GPS, pour lesquels un problème peut toujours survenir avec le téléphone ...).</v>
      </c>
    </row>
    <row r="38" spans="2:7" ht="28.8" hidden="1" x14ac:dyDescent="0.3">
      <c r="B38" s="28" t="s">
        <v>1732</v>
      </c>
      <c r="C38" s="28" t="s">
        <v>2188</v>
      </c>
      <c r="E38" s="28" t="s">
        <v>2189</v>
      </c>
      <c r="F38" s="28" t="str">
        <f>CONCATENATE("INDEX(tTrad[",tNM_list[[#This Row],[name]],"],MATCH(sl_language,tTrad[[Langue]:[Langue]],0))")</f>
        <v>INDEX(tTrad[inst_geo_msg_16],MATCH(sl_language,tTrad[[Langue]:[Langue]],0))</v>
      </c>
      <c r="G38" s="28" t="str">
        <f ca="1">INDEX(INDIRECT("tTrad["&amp;tNM_list[[#This Row],[name]]&amp;"]"),MATCH(sl_language,tTrad[[Langue]:[Langue]],0))</f>
        <v xml:space="preserve">    Formulation</v>
      </c>
    </row>
    <row r="39" spans="2:7" ht="374.4" hidden="1" x14ac:dyDescent="0.3">
      <c r="B39" s="28" t="s">
        <v>1733</v>
      </c>
      <c r="C39" s="28" t="s">
        <v>1917</v>
      </c>
      <c r="E39" s="28" t="s">
        <v>2055</v>
      </c>
      <c r="F39" s="28" t="str">
        <f>CONCATENATE("INDEX(tTrad[",tNM_list[[#This Row],[name]],"],MATCH(sl_language,tTrad[[Langue]:[Langue]],0))")</f>
        <v>INDEX(tTrad[inst_geo_msg_17],MATCH(sl_language,tTrad[[Langue]:[Langue]],0))</v>
      </c>
      <c r="G39" s="28" t="str">
        <f ca="1">INDEX(INDIRECT("tTrad["&amp;tNM_list[[#This Row],[name]]&amp;"]"),MATCH(sl_language,tTrad[[Langue]:[Langue]],0))</f>
        <v>Certaines formulations peuvent aussi nécessiter des modifications pour certaines questions afin de les rendre plus explicites (ex: le type de chloration, les sources d'eau, etc.). Veillez à ne faire aucune modification qui puisse compliquer les comparaisons à long terme (particulièrement dans tous les modules obligatoires) et de conserver les noms des valeurs existantes autant que possible (pour rester cohérent avec les "names" associées aux valeurs). La colonne "hint" peut être très utile pour expliquer les définitions ou aspects locaux que vous souhaiteriez souligner autour des listes d'options utilisées. Au cas où vous souhaiteriez ajouter un nouvel élément à une liste de réponses possibles, privilégiez la création d'un nouveau "label" (libellé ou étiquette) et d'un nouveau "name" (nom) plutôt que la modification de ceux qui existent déjà afin d'éviter toute confusion future. Utilisez la couleur orange dans toutes les cellules que vous avez modifiées afin que toute personne réutilisant le même formulaire puisse voir ce qui diffère du formulaire CAP EHA standard à l'intérieur; de même, servez-vous du vert pour tous vos ajouts.</v>
      </c>
    </row>
    <row r="40" spans="2:7" ht="28.8" hidden="1" x14ac:dyDescent="0.3">
      <c r="B40" s="28" t="s">
        <v>1734</v>
      </c>
      <c r="C40" s="28" t="s">
        <v>2190</v>
      </c>
      <c r="E40" s="28" t="s">
        <v>2191</v>
      </c>
      <c r="F40" s="28" t="str">
        <f>CONCATENATE("INDEX(tTrad[",tNM_list[[#This Row],[name]],"],MATCH(sl_language,tTrad[[Langue]:[Langue]],0))")</f>
        <v>INDEX(tTrad[inst_geo_msg_2],MATCH(sl_language,tTrad[[Langue]:[Langue]],0))</v>
      </c>
      <c r="G40" s="28" t="str">
        <f ca="1">INDEX(INDIRECT("tTrad["&amp;tNM_list[[#This Row],[name]]&amp;"]"),MATCH(sl_language,tTrad[[Langue]:[Langue]],0))</f>
        <v xml:space="preserve">    Organisation du camp</v>
      </c>
    </row>
    <row r="41" spans="2:7" ht="172.8" hidden="1" x14ac:dyDescent="0.3">
      <c r="B41" s="28" t="s">
        <v>1735</v>
      </c>
      <c r="C41" s="28" t="s">
        <v>1919</v>
      </c>
      <c r="E41" s="28" t="s">
        <v>2057</v>
      </c>
      <c r="F41" s="28" t="str">
        <f>CONCATENATE("INDEX(tTrad[",tNM_list[[#This Row],[name]],"],MATCH(sl_language,tTrad[[Langue]:[Langue]],0))")</f>
        <v>INDEX(tTrad[inst_geo_msg_3],MATCH(sl_language,tTrad[[Langue]:[Langue]],0))</v>
      </c>
      <c r="G41" s="28" t="str">
        <f ca="1">INDEX(INDIRECT("tTrad["&amp;tNM_list[[#This Row],[name]]&amp;"]"),MATCH(sl_language,tTrad[[Langue]:[Langue]],0))</f>
        <v>Dépendant de l'organisation du camp (blocs, zones, etc,) vous aurez probablement besoin de spécifier si les noms sont des numéros ("integers") ou encore des lettres ("text"), ainsi que, si ce sont des numéros, la fourchette de valeurs possibles (min et max dans la colonne "constraints"). Vous pourriez aussi avoir à modifier certaines questions (voir plus bas) selon l'organisation du camp. Par exemple, si vous utilisez Section et Zone mais pas Bloc, ou si vous utilisez "AREA" (Quartier) au lieu de Zone.</v>
      </c>
    </row>
    <row r="42" spans="2:7" ht="28.8" hidden="1" x14ac:dyDescent="0.3">
      <c r="B42" s="28" t="s">
        <v>1736</v>
      </c>
      <c r="C42" s="28" t="s">
        <v>2192</v>
      </c>
      <c r="E42" s="28" t="s">
        <v>2193</v>
      </c>
      <c r="F42" s="28" t="str">
        <f>CONCATENATE("INDEX(tTrad[",tNM_list[[#This Row],[name]],"],MATCH(sl_language,tTrad[[Langue]:[Langue]],0))")</f>
        <v>INDEX(tTrad[inst_geo_msg_4],MATCH(sl_language,tTrad[[Langue]:[Langue]],0))</v>
      </c>
      <c r="G42" s="28" t="str">
        <f ca="1">INDEX(INDIRECT("tTrad["&amp;tNM_list[[#This Row],[name]]&amp;"]"),MATCH(sl_language,tTrad[[Langue]:[Langue]],0))</f>
        <v xml:space="preserve">    Listes de choix</v>
      </c>
    </row>
    <row r="43" spans="2:7" ht="129.6" hidden="1" x14ac:dyDescent="0.3">
      <c r="B43" s="28" t="s">
        <v>1737</v>
      </c>
      <c r="C43" s="28" t="s">
        <v>1921</v>
      </c>
      <c r="E43" s="28" t="s">
        <v>2059</v>
      </c>
      <c r="F43" s="28" t="str">
        <f>CONCATENATE("INDEX(tTrad[",tNM_list[[#This Row],[name]],"],MATCH(sl_language,tTrad[[Langue]:[Langue]],0))")</f>
        <v>INDEX(tTrad[inst_geo_msg_5],MATCH(sl_language,tTrad[[Langue]:[Langue]],0))</v>
      </c>
      <c r="G43" s="28" t="str">
        <f ca="1">INDEX(INDIRECT("tTrad["&amp;tNM_list[[#This Row],[name]]&amp;"]"),MATCH(sl_language,tTrad[[Langue]:[Langue]],0))</f>
        <v>Dans l'onglet "choix" beaucoup de listes doivent être adaptées, telles que les noms de camps ou les différentes options à une question qui devront être adaptées au contexte local (ex: types de devises, type de toilettes, etc.) Consultez l'onglet "XLS Overview" pour en savoir plus sur l'utilité de chaque colonne.</v>
      </c>
    </row>
    <row r="44" spans="2:7" ht="172.8" hidden="1" x14ac:dyDescent="0.3">
      <c r="B44" s="28" t="s">
        <v>1738</v>
      </c>
      <c r="C44" s="28" t="s">
        <v>1922</v>
      </c>
      <c r="E44" s="28" t="s">
        <v>2060</v>
      </c>
      <c r="F44" s="28" t="str">
        <f>CONCATENATE("INDEX(tTrad[",tNM_list[[#This Row],[name]],"],MATCH(sl_language,tTrad[[Langue]:[Langue]],0))")</f>
        <v>INDEX(tTrad[inst_geo_msg_6],MATCH(sl_language,tTrad[[Langue]:[Langue]],0))</v>
      </c>
      <c r="G44" s="28" t="str">
        <f ca="1">INDEX(INDIRECT("tTrad["&amp;tNM_list[[#This Row],[name]]&amp;"]"),MATCH(sl_language,tTrad[[Langue]:[Langue]],0))</f>
        <v>Vous pouvez modifier le texte en orange, effacer une ligne ou en ajouter une pour de nouvelles options si nécessaire. Assurez-vous simplement de remplir les différentes colonnes pour ces nouvelles lignes d'après les lignes exitantes (ex: copier/coller le nom de la liste ci-dessus, gardez la même logique pour "name", etc.) Ne réutilisez pas une ID existante pour une nouvelle valeur créée (même si l'ID passée a été supprimée) afin de rendre possibles de futures comparaisons avec d'autres contextes si besoin.</v>
      </c>
    </row>
    <row r="45" spans="2:7" ht="86.4" hidden="1" x14ac:dyDescent="0.3">
      <c r="B45" s="28" t="s">
        <v>1739</v>
      </c>
      <c r="C45" s="28" t="s">
        <v>1923</v>
      </c>
      <c r="E45" s="28" t="s">
        <v>2061</v>
      </c>
      <c r="F45" s="28" t="str">
        <f>CONCATENATE("INDEX(tTrad[",tNM_list[[#This Row],[name]],"],MATCH(sl_language,tTrad[[Langue]:[Langue]],0))")</f>
        <v>INDEX(tTrad[inst_geo_msg_7],MATCH(sl_language,tTrad[[Langue]:[Langue]],0))</v>
      </c>
      <c r="G45" s="28" t="str">
        <f ca="1">INDEX(INDIRECT("tTrad["&amp;tNM_list[[#This Row],[name]]&amp;"]"),MATCH(sl_language,tTrad[[Langue]:[Langue]],0))</f>
        <v>Pour certaines questions, des images pourraient être ajoutées en vue d'aider les enquêteurs à expliquer aux ménages ce qu'ils recherchent. Cela peut légèrement alourdir le formulaire; par conséquent, ne l'utilisez que si vous êtes sûr que cela sera utile.</v>
      </c>
    </row>
    <row r="46" spans="2:7" ht="129.6" hidden="1" x14ac:dyDescent="0.3">
      <c r="B46" s="28" t="s">
        <v>1740</v>
      </c>
      <c r="C46" s="28" t="s">
        <v>1924</v>
      </c>
      <c r="E46" s="28" t="s">
        <v>2062</v>
      </c>
      <c r="F46" s="28" t="str">
        <f>CONCATENATE("INDEX(tTrad[",tNM_list[[#This Row],[name]],"],MATCH(sl_language,tTrad[[Langue]:[Langue]],0))")</f>
        <v>INDEX(tTrad[inst_geo_msg_8],MATCH(sl_language,tTrad[[Langue]:[Langue]],0))</v>
      </c>
      <c r="G46" s="28" t="str">
        <f ca="1">INDEX(INDIRECT("tTrad["&amp;tNM_list[[#This Row],[name]]&amp;"]"),MATCH(sl_language,tTrad[[Langue]:[Langue]],0))</f>
        <v>Si vous décidez de donner suite à cette idée, il vous faudra ajouter des images locales que les ménages reconnaîtront (par exemple en prenant des photos au marché local). Ensuite, assurez-vous que le nom du média dans la colonne “media::image” dans le formulaire XLS est le même que celui que vous avez déterminé (essayer de conserver un format de photo standard).</v>
      </c>
    </row>
    <row r="47" spans="2:7" ht="86.4" hidden="1" x14ac:dyDescent="0.3">
      <c r="B47" s="28" t="s">
        <v>1741</v>
      </c>
      <c r="C47" s="28" t="s">
        <v>1925</v>
      </c>
      <c r="E47" s="28" t="s">
        <v>2063</v>
      </c>
      <c r="F47" s="28" t="str">
        <f>CONCATENATE("INDEX(tTrad[",tNM_list[[#This Row],[name]],"],MATCH(sl_language,tTrad[[Langue]:[Langue]],0))")</f>
        <v>INDEX(tTrad[inst_geo_msg_9],MATCH(sl_language,tTrad[[Langue]:[Langue]],0))</v>
      </c>
      <c r="G47" s="28" t="str">
        <f ca="1">INDEX(INDIRECT("tTrad["&amp;tNM_list[[#This Row],[name]]&amp;"]"),MATCH(sl_language,tTrad[[Langue]:[Langue]],0))</f>
        <v>Les modalités de téléchargement des images sur le serveur peuvent être différentes d'un outil à l'autre. Sur Kobo, ajoutez-les simplement dans "Project settings" (paramètres du projet) en suivant les étapes indiquées dans la capture d'écran.</v>
      </c>
    </row>
    <row r="48" spans="2:7" ht="28.8" hidden="1" x14ac:dyDescent="0.3">
      <c r="B48" s="28" t="s">
        <v>1742</v>
      </c>
      <c r="C48" s="28" t="s">
        <v>1926</v>
      </c>
      <c r="E48" s="28" t="s">
        <v>2064</v>
      </c>
      <c r="F48" s="28" t="str">
        <f>CONCATENATE("INDEX(tTrad[",tNM_list[[#This Row],[name]],"],MATCH(sl_language,tTrad[[Langue]:[Langue]],0))")</f>
        <v>INDEX(tTrad[inst_geo_title_1],MATCH(sl_language,tTrad[[Langue]:[Langue]],0))</v>
      </c>
      <c r="G48" s="28" t="str">
        <f ca="1">INDEX(INDIRECT("tTrad["&amp;tNM_list[[#This Row],[name]]&amp;"]"),MATCH(sl_language,tTrad[[Langue]:[Langue]],0))</f>
        <v>II.2. Éléments géographiques et listes de choix locaux, contraintes et aspects obligatoires</v>
      </c>
    </row>
    <row r="49" spans="2:7" ht="43.2" hidden="1" x14ac:dyDescent="0.3">
      <c r="B49" s="28" t="s">
        <v>1743</v>
      </c>
      <c r="C49" s="28" t="s">
        <v>1927</v>
      </c>
      <c r="E49" s="28" t="s">
        <v>2065</v>
      </c>
      <c r="F49" s="28" t="str">
        <f>CONCATENATE("INDEX(tTrad[",tNM_list[[#This Row],[name]],"],MATCH(sl_language,tTrad[[Langue]:[Langue]],0))")</f>
        <v>INDEX(tTrad[inst_get_msg_1],MATCH(sl_language,tTrad[[Langue]:[Langue]],0))</v>
      </c>
      <c r="G49" s="28" t="str">
        <f ca="1">INDEX(INDIRECT("tTrad["&amp;tNM_list[[#This Row],[name]]&amp;"]"),MATCH(sl_language,tTrad[[Langue]:[Langue]],0))</f>
        <v>Un code de couleurs spécifique a été mis en place dans la CAP EHA pour faciliter sa modification par les partenaires:</v>
      </c>
    </row>
    <row r="50" spans="2:7" ht="43.2" hidden="1" x14ac:dyDescent="0.3">
      <c r="B50" s="28" t="s">
        <v>1744</v>
      </c>
      <c r="C50" s="28" t="s">
        <v>2194</v>
      </c>
      <c r="E50" s="28" t="s">
        <v>2195</v>
      </c>
      <c r="F50" s="28" t="str">
        <f>CONCATENATE("INDEX(tTrad[",tNM_list[[#This Row],[name]],"],MATCH(sl_language,tTrad[[Langue]:[Langue]],0))")</f>
        <v>INDEX(tTrad[inst_get_msg_2],MATCH(sl_language,tTrad[[Langue]:[Langue]],0))</v>
      </c>
      <c r="G50" s="28" t="str">
        <f ca="1">INDEX(INDIRECT("tTrad["&amp;tNM_list[[#This Row],[name]]&amp;"]"),MATCH(sl_language,tTrad[[Langue]:[Langue]],0))</f>
        <v xml:space="preserve">    Tout élément en orange doit être adapté/modifié avant un déploiement donné (voir parties II.1 et II.2 de cet onglet).</v>
      </c>
    </row>
    <row r="51" spans="2:7" ht="57.6" hidden="1" x14ac:dyDescent="0.3">
      <c r="B51" s="28" t="s">
        <v>1745</v>
      </c>
      <c r="C51" s="28" t="s">
        <v>2196</v>
      </c>
      <c r="E51" s="28" t="s">
        <v>2197</v>
      </c>
      <c r="F51" s="28" t="str">
        <f>CONCATENATE("INDEX(tTrad[",tNM_list[[#This Row],[name]],"],MATCH(sl_language,tTrad[[Langue]:[Langue]],0))")</f>
        <v>INDEX(tTrad[inst_get_msg_3],MATCH(sl_language,tTrad[[Langue]:[Langue]],0))</v>
      </c>
      <c r="G51" s="28" t="str">
        <f ca="1">INDEX(INDIRECT("tTrad["&amp;tNM_list[[#This Row],[name]]&amp;"]"),MATCH(sl_language,tTrad[[Langue]:[Langue]],0))</f>
        <v xml:space="preserve">    Tout élément en rouge correspond aux questions facultatives qui sont masquées par défaut mais elles peuvent être affichées si besoin dans le cadre d'un déploiement donné.</v>
      </c>
    </row>
    <row r="52" spans="2:7" ht="100.8" hidden="1" x14ac:dyDescent="0.3">
      <c r="B52" s="28" t="s">
        <v>1746</v>
      </c>
      <c r="C52" s="28" t="s">
        <v>2198</v>
      </c>
      <c r="E52" s="28" t="s">
        <v>2199</v>
      </c>
      <c r="F52" s="28" t="str">
        <f>CONCATENATE("INDEX(tTrad[",tNM_list[[#This Row],[name]],"],MATCH(sl_language,tTrad[[Langue]:[Langue]],0))")</f>
        <v>INDEX(tTrad[inst_get_msg_4],MATCH(sl_language,tTrad[[Langue]:[Langue]],0))</v>
      </c>
      <c r="G52" s="28" t="str">
        <f ca="1">INDEX(INDIRECT("tTrad["&amp;tNM_list[[#This Row],[name]]&amp;"]"),MATCH(sl_language,tTrad[[Langue]:[Langue]],0))</f>
        <v xml:space="preserve">    Nous recommandons fortement que toute question ou choix rajouté au formulaire par les organisations partenaires apparaissent en vert pour faciliter la comparaison entre la CAP standardisée et la version du partenaire (notamment au cas où un dépannage serait nécessaire).</v>
      </c>
    </row>
    <row r="53" spans="2:7" ht="115.2" hidden="1" x14ac:dyDescent="0.3">
      <c r="B53" s="28" t="s">
        <v>1747</v>
      </c>
      <c r="C53" s="28" t="s">
        <v>1928</v>
      </c>
      <c r="E53" s="28" t="s">
        <v>2066</v>
      </c>
      <c r="F53" s="28" t="str">
        <f>CONCATENATE("INDEX(tTrad[",tNM_list[[#This Row],[name]],"],MATCH(sl_language,tTrad[[Langue]:[Langue]],0))")</f>
        <v>INDEX(tTrad[inst_get_msg_5],MATCH(sl_language,tTrad[[Langue]:[Langue]],0))</v>
      </c>
      <c r="G53" s="28" t="str">
        <f ca="1">INDEX(INDIRECT("tTrad["&amp;tNM_list[[#This Row],[name]]&amp;"]"),MATCH(sl_language,tTrad[[Langue]:[Langue]],0))</f>
        <v xml:space="preserve">    Certaines cellules ont été protégées (ce qui veut dire qu'un utilisateur ne peut pas les utiliser) car leur modification peut avoir un gros impact sur les modalités de calcul, les sauts de champs, etc. présents dans le formulaire, ou même dans les outils d'analyse mis à disposition dans Excel pour créer facilement un nombre d'indicateurs minimum.</v>
      </c>
    </row>
    <row r="54" spans="2:7" ht="28.8" hidden="1" x14ac:dyDescent="0.3">
      <c r="B54" s="28" t="s">
        <v>1748</v>
      </c>
      <c r="C54" s="28" t="s">
        <v>1929</v>
      </c>
      <c r="E54" s="28" t="s">
        <v>2067</v>
      </c>
      <c r="F54" s="28" t="str">
        <f>CONCATENATE("INDEX(tTrad[",tNM_list[[#This Row],[name]],"],MATCH(sl_language,tTrad[[Langue]:[Langue]],0))")</f>
        <v>INDEX(tTrad[inst_get_title_1],MATCH(sl_language,tTrad[[Langue]:[Langue]],0))</v>
      </c>
      <c r="G54" s="28" t="str">
        <f ca="1">INDEX(INDIRECT("tTrad["&amp;tNM_list[[#This Row],[name]]&amp;"]"),MATCH(sl_language,tTrad[[Langue]:[Langue]],0))</f>
        <v>I. Comprendre le format</v>
      </c>
    </row>
    <row r="55" spans="2:7" ht="216" hidden="1" x14ac:dyDescent="0.3">
      <c r="B55" s="28" t="s">
        <v>1749</v>
      </c>
      <c r="C55" s="28" t="s">
        <v>1930</v>
      </c>
      <c r="E55" s="28" t="s">
        <v>2068</v>
      </c>
      <c r="F55" s="28" t="str">
        <f>CONCATENATE("INDEX(tTrad[",tNM_list[[#This Row],[name]],"],MATCH(sl_language,tTrad[[Langue]:[Langue]],0))")</f>
        <v>INDEX(tTrad[inst_lang_msg_1],MATCH(sl_language,tTrad[[Langue]:[Langue]],0))</v>
      </c>
      <c r="G55" s="28" t="str">
        <f ca="1">INDEX(INDIRECT("tTrad["&amp;tNM_list[[#This Row],[name]]&amp;"]"),MATCH(sl_language,tTrad[[Langue]:[Langue]],0))</f>
        <v>Si dans un contexte donné, une autre langue doit être ajoutée à l'enquête, vous pouvez ajouter deux colonnes pour chaque langue (une “label::nomdelalangue” et une “hint::nomdelalangue”) comme vous pouvez le voir sur la capture d'écran ci-dessous. En dehors de cela, un nom de colonne ne doit jamais être changé. Évitez également de changer l'ordre des colonnes, car cela peut compliquer les choses si vous avez besoin de copier-coller des éléments d'une autre enquête à un moment donné. Après avoir ajouté ces colonnes, vous devez saisir la traduction de chacune des questions (et indices) que vous allez utiliser.</v>
      </c>
    </row>
    <row r="56" spans="2:7" ht="28.8" hidden="1" x14ac:dyDescent="0.3">
      <c r="B56" s="28" t="s">
        <v>1750</v>
      </c>
      <c r="C56" s="28" t="s">
        <v>1931</v>
      </c>
      <c r="E56" s="28" t="s">
        <v>2069</v>
      </c>
      <c r="F56" s="28" t="str">
        <f>CONCATENATE("INDEX(tTrad[",tNM_list[[#This Row],[name]],"],MATCH(sl_language,tTrad[[Langue]:[Langue]],0))")</f>
        <v>INDEX(tTrad[inst_lang_title_1],MATCH(sl_language,tTrad[[Langue]:[Langue]],0))</v>
      </c>
      <c r="G56" s="28" t="str">
        <f ca="1">INDEX(INDIRECT("tTrad["&amp;tNM_list[[#This Row],[name]]&amp;"]"),MATCH(sl_language,tTrad[[Langue]:[Langue]],0))</f>
        <v>II.1. Langue</v>
      </c>
    </row>
    <row r="57" spans="2:7" ht="129.6" hidden="1" x14ac:dyDescent="0.3">
      <c r="B57" s="28" t="s">
        <v>1751</v>
      </c>
      <c r="C57" s="28" t="s">
        <v>1932</v>
      </c>
      <c r="E57" s="28" t="s">
        <v>2070</v>
      </c>
      <c r="F57" s="28" t="str">
        <f>CONCATENATE("INDEX(tTrad[",tNM_list[[#This Row],[name]],"],MATCH(sl_language,tTrad[[Langue]:[Langue]],0))")</f>
        <v>INDEX(tTrad[inst_opt_msg_1],MATCH(sl_language,tTrad[[Langue]:[Langue]],0))</v>
      </c>
      <c r="G57" s="28" t="str">
        <f ca="1">INDEX(INDIRECT("tTrad["&amp;tNM_list[[#This Row],[name]]&amp;"]"),MATCH(sl_language,tTrad[[Langue]:[Langue]],0))</f>
        <v>Pour afficher une question facultative (masquée par défaut) de façon à ce que l'enquêteur puisse la visualiser, il vous suffit d'enlever l'option impossible paramétrée dans le fichier, telle que 1=2, dans la colonne "relevant". Assurez-vous que tout ce que vous avez ajouté pour intégrer le 1=2 quand il y a des conditions multiples est enlevé (tel que "and").</v>
      </c>
    </row>
    <row r="58" spans="2:7" ht="43.2" hidden="1" x14ac:dyDescent="0.3">
      <c r="B58" s="28" t="s">
        <v>1752</v>
      </c>
      <c r="C58" s="28" t="s">
        <v>2200</v>
      </c>
      <c r="E58" s="28" t="s">
        <v>2201</v>
      </c>
      <c r="F58" s="28" t="str">
        <f>CONCATENATE("INDEX(tTrad[",tNM_list[[#This Row],[name]],"],MATCH(sl_language,tTrad[[Langue]:[Langue]],0))")</f>
        <v>INDEX(tTrad[inst_opt_msg_2],MATCH(sl_language,tTrad[[Langue]:[Langue]],0))</v>
      </c>
      <c r="G58" s="28" t="str">
        <f ca="1">INDEX(INDIRECT("tTrad["&amp;tNM_list[[#This Row],[name]]&amp;"]"),MATCH(sl_language,tTrad[[Langue]:[Langue]],0))</f>
        <v xml:space="preserve">    Veillez à n'effacer aucune des autres conditions existantes quand il y a plus d'une condition dans la cellule!</v>
      </c>
    </row>
    <row r="59" spans="2:7" ht="100.8" hidden="1" x14ac:dyDescent="0.3">
      <c r="B59" s="28" t="s">
        <v>1753</v>
      </c>
      <c r="C59" s="28" t="s">
        <v>2202</v>
      </c>
      <c r="E59" s="28" t="s">
        <v>2203</v>
      </c>
      <c r="F59" s="28" t="str">
        <f>CONCATENATE("INDEX(tTrad[",tNM_list[[#This Row],[name]],"],MATCH(sl_language,tTrad[[Langue]:[Langue]],0))")</f>
        <v>INDEX(tTrad[inst_opt_msg_3],MATCH(sl_language,tTrad[[Langue]:[Langue]],0))</v>
      </c>
      <c r="G59" s="28" t="str">
        <f ca="1">INDEX(INDIRECT("tTrad["&amp;tNM_list[[#This Row],[name]]&amp;"]"),MATCH(sl_language,tTrad[[Langue]:[Langue]],0))</f>
        <v xml:space="preserve">    Réfléchissez attentivement à l'option de masquer ou non la question GPS - cela pourrait vous aider à créer des cartes d'analyse intéressantes (ex: comparaison des sources d'eau par rapport à la localisation des ménages dans le camp, etc.), mais allongerait la durée de l'entretien.</v>
      </c>
    </row>
    <row r="60" spans="2:7" ht="28.8" hidden="1" x14ac:dyDescent="0.3">
      <c r="B60" s="28" t="s">
        <v>1754</v>
      </c>
      <c r="C60" s="28" t="s">
        <v>1935</v>
      </c>
      <c r="E60" s="28" t="s">
        <v>2072</v>
      </c>
      <c r="F60" s="28" t="str">
        <f>CONCATENATE("INDEX(tTrad[",tNM_list[[#This Row],[name]],"],MATCH(sl_language,tTrad[[Langue]:[Langue]],0))")</f>
        <v>INDEX(tTrad[inst_opt_title_1],MATCH(sl_language,tTrad[[Langue]:[Langue]],0))</v>
      </c>
      <c r="G60" s="28" t="str">
        <f ca="1">INDEX(INDIRECT("tTrad["&amp;tNM_list[[#This Row],[name]]&amp;"]"),MATCH(sl_language,tTrad[[Langue]:[Langue]],0))</f>
        <v>II.3. Faire apparaître des questions facultatives</v>
      </c>
    </row>
    <row r="61" spans="2:7" ht="187.2" hidden="1" x14ac:dyDescent="0.3">
      <c r="B61" s="28" t="s">
        <v>1755</v>
      </c>
      <c r="C61" s="28" t="s">
        <v>1936</v>
      </c>
      <c r="E61" s="28" t="s">
        <v>2073</v>
      </c>
      <c r="F61" s="28" t="str">
        <f>CONCATENATE("INDEX(tTrad[",tNM_list[[#This Row],[name]],"],MATCH(sl_language,tTrad[[Langue]:[Langue]],0))")</f>
        <v>INDEX(tTrad[inst_prep_msg_1],MATCH(sl_language,tTrad[[Langue]:[Langue]],0))</v>
      </c>
      <c r="G61" s="28" t="str">
        <f ca="1">INDEX(INDIRECT("tTrad["&amp;tNM_list[[#This Row],[name]]&amp;"]"),MATCH(sl_language,tTrad[[Langue]:[Langue]],0))</f>
        <v>L'outil d'analyse CAP EHA est configuré de telle manière que les indicateurs opérationnels de base soient faciles à analyser.Cependant, vous souhaiterez probablement visualiser bien d'autres indicateurs plus spécifiques à vos besoins. Vous pouvez mettre au point votre plan d'analyse en spécifiant dans quel onglet de l'outil d'analyse vous souhaitez visualiser les résultats de vos différentes questions. Consultez l'outil d'analyse plus en détail pour comprendre à quoi servent les différents onglets.</v>
      </c>
    </row>
    <row r="62" spans="2:7" ht="43.2" hidden="1" x14ac:dyDescent="0.3">
      <c r="B62" s="28" t="s">
        <v>1756</v>
      </c>
      <c r="C62" s="28" t="s">
        <v>1937</v>
      </c>
      <c r="E62" s="28" t="s">
        <v>2074</v>
      </c>
      <c r="F62" s="28" t="str">
        <f>CONCATENATE("INDEX(tTrad[",tNM_list[[#This Row],[name]],"],MATCH(sl_language,tTrad[[Langue]:[Langue]],0))")</f>
        <v>INDEX(tTrad[inst_prep_msg_2],MATCH(sl_language,tTrad[[Langue]:[Langue]],0))</v>
      </c>
      <c r="G62" s="28" t="str">
        <f ca="1">INDEX(INDIRECT("tTrad["&amp;tNM_list[[#This Row],[name]]&amp;"]"),MATCH(sl_language,tTrad[[Langue]:[Langue]],0))</f>
        <v>Vous pouvez par conséquent aller à la dernière colonne - nommée "Analysis" - de l'onglet SURVEY.</v>
      </c>
    </row>
    <row r="63" spans="2:7" ht="43.2" hidden="1" x14ac:dyDescent="0.3">
      <c r="B63" s="28" t="s">
        <v>1757</v>
      </c>
      <c r="C63" s="28" t="s">
        <v>1938</v>
      </c>
      <c r="E63" s="28" t="s">
        <v>2075</v>
      </c>
      <c r="F63" s="28" t="str">
        <f>CONCATENATE("INDEX(tTrad[",tNM_list[[#This Row],[name]],"],MATCH(sl_language,tTrad[[Langue]:[Langue]],0))")</f>
        <v>INDEX(tTrad[inst_prep_msg_3],MATCH(sl_language,tTrad[[Langue]:[Langue]],0))</v>
      </c>
      <c r="G63" s="28" t="str">
        <f ca="1">INDEX(INDIRECT("tTrad["&amp;tNM_list[[#This Row],[name]]&amp;"]"),MATCH(sl_language,tTrad[[Langue]:[Langue]],0))</f>
        <v xml:space="preserve">    N'hésitez pas à masquer les colonnes autres que label et Analysis pour faciliter la configuration. </v>
      </c>
    </row>
    <row r="64" spans="2:7" ht="57.6" hidden="1" x14ac:dyDescent="0.3">
      <c r="B64" s="28" t="s">
        <v>1758</v>
      </c>
      <c r="C64" s="28" t="s">
        <v>1939</v>
      </c>
      <c r="E64" s="28" t="s">
        <v>2076</v>
      </c>
      <c r="F64" s="28" t="str">
        <f>CONCATENATE("INDEX(tTrad[",tNM_list[[#This Row],[name]],"],MATCH(sl_language,tTrad[[Langue]:[Langue]],0))")</f>
        <v>INDEX(tTrad[inst_prep_msg_4],MATCH(sl_language,tTrad[[Langue]:[Langue]],0))</v>
      </c>
      <c r="G64" s="28" t="str">
        <f ca="1">INDEX(INDIRECT("tTrad["&amp;tNM_list[[#This Row],[name]]&amp;"]"),MATCH(sl_language,tTrad[[Langue]:[Langue]],0))</f>
        <v>Vous pouvez décider dans quels onglets de l'outil d'analyse la question sera disponible pour représentation graphique en saisissant les lettres suivantes dans la colonne "analyse":</v>
      </c>
    </row>
    <row r="65" spans="2:7" ht="43.2" hidden="1" x14ac:dyDescent="0.3">
      <c r="B65" s="28" t="s">
        <v>1759</v>
      </c>
      <c r="C65" s="28" t="s">
        <v>2204</v>
      </c>
      <c r="E65" s="28" t="s">
        <v>2205</v>
      </c>
      <c r="F65" s="28" t="str">
        <f>CONCATENATE("INDEX(tTrad[",tNM_list[[#This Row],[name]],"],MATCH(sl_language,tTrad[[Langue]:[Langue]],0))")</f>
        <v>INDEX(tTrad[inst_prep_msg_5],MATCH(sl_language,tTrad[[Langue]:[Langue]],0))</v>
      </c>
      <c r="G65" s="28" t="str">
        <f ca="1">INDEX(INDIRECT("tTrad["&amp;tNM_list[[#This Row],[name]]&amp;"]"),MATCH(sl_language,tTrad[[Langue]:[Langue]],0))</f>
        <v>C: Graphique à barres
U: Pie chart
R: Rang (Ranking)</v>
      </c>
    </row>
    <row r="66" spans="2:7" ht="86.4" hidden="1" x14ac:dyDescent="0.3">
      <c r="B66" s="28" t="s">
        <v>1760</v>
      </c>
      <c r="C66" s="28" t="s">
        <v>1941</v>
      </c>
      <c r="E66" s="28" t="s">
        <v>2078</v>
      </c>
      <c r="F66" s="28" t="str">
        <f>CONCATENATE("INDEX(tTrad[",tNM_list[[#This Row],[name]],"],MATCH(sl_language,tTrad[[Langue]:[Langue]],0))")</f>
        <v>INDEX(tTrad[inst_prep_msg_6],MATCH(sl_language,tTrad[[Langue]:[Langue]],0))</v>
      </c>
      <c r="G66" s="28" t="str">
        <f ca="1">INDEX(INDIRECT("tTrad["&amp;tNM_list[[#This Row],[name]]&amp;"]"),MATCH(sl_language,tTrad[[Langue]:[Langue]],0))</f>
        <v>Si vous ajouter un D pour Disaggregation (désagrégation), cela veut dire que vous pourrez désagréger toutes les réponses dans les onglets Choice, Unique et Value par les résultats des questions choisies (par bloc, grappe, sexe, pays d'origine etc.).</v>
      </c>
    </row>
    <row r="67" spans="2:7" ht="28.8" hidden="1" x14ac:dyDescent="0.3">
      <c r="B67" s="28" t="s">
        <v>1761</v>
      </c>
      <c r="C67" s="28" t="s">
        <v>2206</v>
      </c>
      <c r="E67" s="28" t="s">
        <v>2207</v>
      </c>
      <c r="F67" s="28" t="str">
        <f>CONCATENATE("INDEX(tTrad[",tNM_list[[#This Row],[name]],"],MATCH(sl_language,tTrad[[Langue]:[Langue]],0))")</f>
        <v>INDEX(tTrad[inst_prep_title_1],MATCH(sl_language,tTrad[[Langue]:[Langue]],0))</v>
      </c>
      <c r="G67" s="28" t="str">
        <f ca="1">INDEX(INDIRECT("tTrad["&amp;tNM_list[[#This Row],[name]]&amp;"]"),MATCH(sl_language,tTrad[[Langue]:[Langue]],0))</f>
        <v>IV. Préparer votre analyse</v>
      </c>
    </row>
    <row r="68" spans="2:7" ht="144" hidden="1" x14ac:dyDescent="0.3">
      <c r="B68" s="28" t="s">
        <v>1762</v>
      </c>
      <c r="C68" s="28" t="s">
        <v>1943</v>
      </c>
      <c r="E68" s="28" t="s">
        <v>2080</v>
      </c>
      <c r="F68" s="28" t="str">
        <f>CONCATENATE("INDEX(tTrad[",tNM_list[[#This Row],[name]],"],MATCH(sl_language,tTrad[[Langue]:[Langue]],0))")</f>
        <v>INDEX(tTrad[inst_test_msg_1],MATCH(sl_language,tTrad[[Langue]:[Langue]],0))</v>
      </c>
      <c r="G68" s="28" t="str">
        <f ca="1">INDEX(INDIRECT("tTrad["&amp;tNM_list[[#This Row],[name]]&amp;"]"),MATCH(sl_language,tTrad[[Langue]:[Langue]],0))</f>
        <v>Pour tester votre formulaire, tout ce dont vous avez besoin est d'importer celui-ci régulièrement sur votre compte KoBo, où il sera validé au cours du processus d'importation.Consultez l'onglet "dépannage " pour voir quelles sont les erreurs fréquentes si vous ne comprenez pas le message d'erreur qui s'affiche.Pour mettre un formulaire existant à jour, suivez la procédure indiquée dans l'outil "Troubleshooting".</v>
      </c>
    </row>
    <row r="69" spans="2:7" ht="72" hidden="1" x14ac:dyDescent="0.3">
      <c r="B69" s="28" t="s">
        <v>1763</v>
      </c>
      <c r="C69" s="28" t="s">
        <v>2208</v>
      </c>
      <c r="E69" s="28" t="s">
        <v>2209</v>
      </c>
      <c r="F69" s="28" t="str">
        <f>CONCATENATE("INDEX(tTrad[",tNM_list[[#This Row],[name]],"],MATCH(sl_language,tTrad[[Langue]:[Langue]],0))")</f>
        <v>INDEX(tTrad[inst_test_msg_2],MATCH(sl_language,tTrad[[Langue]:[Langue]],0))</v>
      </c>
      <c r="G69" s="28" t="str">
        <f ca="1">INDEX(INDIRECT("tTrad["&amp;tNM_list[[#This Row],[name]]&amp;"]"),MATCH(sl_language,tTrad[[Langue]:[Langue]],0))</f>
        <v xml:space="preserve">    Assurez-vous de tester minutieusement votre formulaire après la configuration pour éviter toute mauvaise surprise que l'outil de validation pourrait avoir manqué (que ce soit d'un point de vue logique ou technique!).</v>
      </c>
    </row>
    <row r="70" spans="2:7" ht="28.8" hidden="1" x14ac:dyDescent="0.3">
      <c r="B70" s="28" t="s">
        <v>1764</v>
      </c>
      <c r="C70" s="28" t="s">
        <v>2210</v>
      </c>
      <c r="E70" s="28" t="s">
        <v>2211</v>
      </c>
      <c r="F70" s="28" t="str">
        <f>CONCATENATE("INDEX(tTrad[",tNM_list[[#This Row],[name]],"],MATCH(sl_language,tTrad[[Langue]:[Langue]],0))")</f>
        <v>INDEX(tTrad[inst_test_title_1],MATCH(sl_language,tTrad[[Langue]:[Langue]],0))</v>
      </c>
      <c r="G70" s="28" t="str">
        <f ca="1">INDEX(INDIRECT("tTrad["&amp;tNM_list[[#This Row],[name]]&amp;"]"),MATCH(sl_language,tTrad[[Langue]:[Langue]],0))</f>
        <v>VI. Comment tester la CAP EHA</v>
      </c>
    </row>
    <row r="71" spans="2:7" ht="216" hidden="1" x14ac:dyDescent="0.3">
      <c r="B71" s="28" t="s">
        <v>1765</v>
      </c>
      <c r="C71" s="28" t="s">
        <v>1945</v>
      </c>
      <c r="E71" s="28" t="s">
        <v>2081</v>
      </c>
      <c r="F71" s="28" t="str">
        <f>CONCATENATE("INDEX(tTrad[",tNM_list[[#This Row],[name]],"],MATCH(sl_language,tTrad[[Langue]:[Langue]],0))")</f>
        <v>INDEX(tTrad[intro_aim_msg1],MATCH(sl_language,tTrad[[Langue]:[Langue]],0))</v>
      </c>
      <c r="G71" s="28" t="str">
        <f ca="1">INDEX(INDIRECT("tTrad["&amp;tNM_list[[#This Row],[name]]&amp;"]"),MATCH(sl_language,tTrad[[Langue]:[Langue]],0))</f>
        <v>Le but de ce document est d'aider les partenaires d'implantation à adapter le formulaire CAP EHA (Connaissances, Attitudes, Pratiques) - mis à disposition par le HCR - en fonction de leurs besoins locaux. Le format XLS, c'est-à-dire le format dans lequel le formulaire CAP EHA est disponible, est un format standard dans les enquêtes utilisant la technologie mobile. Beaucoup de documents ont déjà été écrits sur le codage dans ce format (liens disponibles à la fin du document); cependant, nous vous expliquerons ici comment adapter votre formulaire CAP EHA de manière spécifique.</v>
      </c>
    </row>
    <row r="72" spans="2:7" ht="115.2" hidden="1" x14ac:dyDescent="0.3">
      <c r="B72" s="28" t="s">
        <v>1766</v>
      </c>
      <c r="C72" s="28" t="s">
        <v>2212</v>
      </c>
      <c r="E72" s="28" t="s">
        <v>2213</v>
      </c>
      <c r="F72" s="28" t="str">
        <f>CONCATENATE("INDEX(tTrad[",tNM_list[[#This Row],[name]],"],MATCH(sl_language,tTrad[[Langue]:[Langue]],0))")</f>
        <v>INDEX(tTrad[intro_aim_msg2],MATCH(sl_language,tTrad[[Langue]:[Langue]],0))</v>
      </c>
      <c r="G72" s="28" t="str">
        <f ca="1">INDEX(INDIRECT("tTrad["&amp;tNM_list[[#This Row],[name]]&amp;"]"),MATCH(sl_language,tTrad[[Langue]:[Langue]],0))</f>
        <v xml:space="preserve">    Le présent document a pour but de fournir aux partenaires d'implantation les connaissances nécessaires pour comprendre comment fonctionne un formulaire XLS de telle sorte qu'ils puissent adapter celui d'une CAP EHA à leurs besoins. Cet outil ne permet cependant pas d'apprendre comment élaborer un formulaire à partir de zéro. </v>
      </c>
    </row>
    <row r="73" spans="2:7" ht="72" hidden="1" x14ac:dyDescent="0.3">
      <c r="B73" s="28" t="s">
        <v>1767</v>
      </c>
      <c r="C73" s="28" t="s">
        <v>1946</v>
      </c>
      <c r="E73" s="28" t="s">
        <v>2214</v>
      </c>
      <c r="F73" s="28" t="str">
        <f>CONCATENATE("INDEX(tTrad[",tNM_list[[#This Row],[name]],"],MATCH(sl_language,tTrad[[Langue]:[Langue]],0))")</f>
        <v>INDEX(tTrad[intro_aim_msg3],MATCH(sl_language,tTrad[[Langue]:[Langue]],0))</v>
      </c>
      <c r="G73" s="28" t="str">
        <f ca="1">INDEX(INDIRECT("tTrad["&amp;tNM_list[[#This Row],[name]]&amp;"]"),MATCH(sl_language,tTrad[[Langue]:[Langue]],0))</f>
        <v xml:space="preserve">    Dans l'onglet SURVEY, toutes les lignes en GRAS doivent rester telles quelles - elles sont reliées à des indicateurs de base qui ne seront pas calculés correctement si des modifications sont apportées.</v>
      </c>
    </row>
    <row r="74" spans="2:7" ht="28.8" hidden="1" x14ac:dyDescent="0.3">
      <c r="B74" s="28" t="s">
        <v>1768</v>
      </c>
      <c r="C74" s="28" t="s">
        <v>1947</v>
      </c>
      <c r="E74" s="28" t="s">
        <v>2084</v>
      </c>
      <c r="F74" s="28" t="str">
        <f>CONCATENATE("INDEX(tTrad[",tNM_list[[#This Row],[name]],"],MATCH(sl_language,tTrad[[Langue]:[Langue]],0))")</f>
        <v>INDEX(tTrad[intro_aim_sectiontitle],MATCH(sl_language,tTrad[[Langue]:[Langue]],0))</v>
      </c>
      <c r="G74" s="28" t="str">
        <f ca="1">INDEX(INDIRECT("tTrad["&amp;tNM_list[[#This Row],[name]]&amp;"]"),MATCH(sl_language,tTrad[[Langue]:[Langue]],0))</f>
        <v>Objectif de ce document:</v>
      </c>
    </row>
    <row r="75" spans="2:7" ht="28.8" hidden="1" x14ac:dyDescent="0.3">
      <c r="B75" s="28" t="s">
        <v>1769</v>
      </c>
      <c r="C75" s="28" t="s">
        <v>2215</v>
      </c>
      <c r="E75" s="28" t="s">
        <v>2216</v>
      </c>
      <c r="F75" s="28" t="str">
        <f>CONCATENATE("INDEX(tTrad[",tNM_list[[#This Row],[name]],"],MATCH(sl_language,tTrad[[Langue]:[Langue]],0))")</f>
        <v>INDEX(tTrad[intro_maintitle],MATCH(sl_language,tTrad[[Langue]:[Langue]],0))</v>
      </c>
      <c r="G75" s="28" t="str">
        <f ca="1">INDEX(INDIRECT("tTrad["&amp;tNM_list[[#This Row],[name]]&amp;"]"),MATCH(sl_language,tTrad[[Langue]:[Langue]],0))</f>
        <v>Tutoriel version 9.9.4</v>
      </c>
    </row>
    <row r="76" spans="2:7" ht="28.8" hidden="1" x14ac:dyDescent="0.3">
      <c r="B76" s="28" t="s">
        <v>1770</v>
      </c>
      <c r="C76" s="28" t="s">
        <v>1948</v>
      </c>
      <c r="E76" s="28" t="s">
        <v>2085</v>
      </c>
      <c r="F76" s="28" t="str">
        <f>CONCATENATE("INDEX(tTrad[",tNM_list[[#This Row],[name]],"],MATCH(sl_language,tTrad[[Langue]:[Langue]],0))")</f>
        <v>INDEX(tTrad[intro_overview_msg_1],MATCH(sl_language,tTrad[[Langue]:[Langue]],0))</v>
      </c>
      <c r="G76" s="28" t="str">
        <f ca="1">INDEX(INDIRECT("tTrad["&amp;tNM_list[[#This Row],[name]]&amp;"]"),MATCH(sl_language,tTrad[[Langue]:[Langue]],0))</f>
        <v>Les trois onglets verts contiennent le contenu du formulaire:</v>
      </c>
    </row>
    <row r="77" spans="2:7" ht="28.8" hidden="1" x14ac:dyDescent="0.3">
      <c r="B77" s="28" t="s">
        <v>1771</v>
      </c>
      <c r="C77" s="28" t="s">
        <v>2217</v>
      </c>
      <c r="E77" s="28" t="s">
        <v>2218</v>
      </c>
      <c r="F77" s="28" t="str">
        <f>CONCATENATE("INDEX(tTrad[",tNM_list[[#This Row],[name]],"],MATCH(sl_language,tTrad[[Langue]:[Langue]],0))")</f>
        <v>INDEX(tTrad[intro_overview_msg_2],MATCH(sl_language,tTrad[[Langue]:[Langue]],0))</v>
      </c>
      <c r="G77" s="28" t="str">
        <f ca="1">INDEX(INDIRECT("tTrad["&amp;tNM_list[[#This Row],[name]]&amp;"]"),MATCH(sl_language,tTrad[[Langue]:[Langue]],0))</f>
        <v xml:space="preserve">    survey (là où les questions sont listées)</v>
      </c>
    </row>
    <row r="78" spans="2:7" ht="43.2" hidden="1" x14ac:dyDescent="0.3">
      <c r="B78" s="28" t="s">
        <v>1772</v>
      </c>
      <c r="C78" s="28" t="s">
        <v>2219</v>
      </c>
      <c r="E78" s="28" t="s">
        <v>2220</v>
      </c>
      <c r="F78" s="28" t="str">
        <f>CONCATENATE("INDEX(tTrad[",tNM_list[[#This Row],[name]],"],MATCH(sl_language,tTrad[[Langue]:[Langue]],0))")</f>
        <v>INDEX(tTrad[intro_overview_msg_3],MATCH(sl_language,tTrad[[Langue]:[Langue]],0))</v>
      </c>
      <c r="G78" s="28" t="str">
        <f ca="1">INDEX(INDIRECT("tTrad["&amp;tNM_list[[#This Row],[name]]&amp;"]"),MATCH(sl_language,tTrad[[Langue]:[Langue]],0))</f>
        <v xml:space="preserve">    choice (là où les choix multiples ou simples de réponses aux questions du formulaire sont listés)</v>
      </c>
    </row>
    <row r="79" spans="2:7" ht="28.8" hidden="1" x14ac:dyDescent="0.3">
      <c r="B79" s="28" t="s">
        <v>1773</v>
      </c>
      <c r="C79" s="28" t="s">
        <v>2221</v>
      </c>
      <c r="E79" s="28" t="s">
        <v>2222</v>
      </c>
      <c r="F79" s="28" t="str">
        <f>CONCATENATE("INDEX(tTrad[",tNM_list[[#This Row],[name]],"],MATCH(sl_language,tTrad[[Langue]:[Langue]],0))")</f>
        <v>INDEX(tTrad[intro_overview_msg_4],MATCH(sl_language,tTrad[[Langue]:[Langue]],0))</v>
      </c>
      <c r="G79" s="28" t="str">
        <f ca="1">INDEX(INDIRECT("tTrad["&amp;tNM_list[[#This Row],[name]]&amp;"]"),MATCH(sl_language,tTrad[[Langue]:[Langue]],0))</f>
        <v xml:space="preserve">    settings (là où les paramètres généraux du formulaire sont décrits)</v>
      </c>
    </row>
    <row r="80" spans="2:7" ht="57.6" hidden="1" x14ac:dyDescent="0.3">
      <c r="B80" s="28" t="s">
        <v>1774</v>
      </c>
      <c r="C80" s="28" t="s">
        <v>1949</v>
      </c>
      <c r="E80" s="28" t="s">
        <v>2086</v>
      </c>
      <c r="F80" s="28" t="str">
        <f>CONCATENATE("INDEX(tTrad[",tNM_list[[#This Row],[name]],"],MATCH(sl_language,tTrad[[Langue]:[Langue]],0))")</f>
        <v>INDEX(tTrad[intro_overview_msg_6],MATCH(sl_language,tTrad[[Langue]:[Langue]],0))</v>
      </c>
      <c r="G80" s="28" t="str">
        <f ca="1">INDEX(INDIRECT("tTrad["&amp;tNM_list[[#This Row],[name]]&amp;"]"),MATCH(sl_language,tTrad[[Langue]:[Langue]],0))</f>
        <v>Les trois onglets orange sont les onglets d'instructions sur les modalités de fonctionnement et d'adaptation du formulaire au contexte local.</v>
      </c>
    </row>
    <row r="81" spans="2:7" ht="28.8" hidden="1" x14ac:dyDescent="0.3">
      <c r="B81" s="28" t="s">
        <v>1775</v>
      </c>
      <c r="C81" s="28" t="s">
        <v>1950</v>
      </c>
      <c r="E81" s="28" t="s">
        <v>2087</v>
      </c>
      <c r="F81" s="28" t="str">
        <f>CONCATENATE("INDEX(tTrad[",tNM_list[[#This Row],[name]],"],MATCH(sl_language,tTrad[[Langue]:[Langue]],0))")</f>
        <v>INDEX(tTrad[intro_overview_sectiontitle],MATCH(sl_language,tTrad[[Langue]:[Langue]],0))</v>
      </c>
      <c r="G81" s="28" t="str">
        <f ca="1">INDEX(INDIRECT("tTrad["&amp;tNM_list[[#This Row],[name]]&amp;"]"),MATCH(sl_language,tTrad[[Langue]:[Langue]],0))</f>
        <v>Aperçu</v>
      </c>
    </row>
    <row r="82" spans="2:7" ht="72" hidden="1" x14ac:dyDescent="0.3">
      <c r="B82" s="29" t="s">
        <v>1776</v>
      </c>
      <c r="C82" s="28" t="s">
        <v>1951</v>
      </c>
      <c r="E82" s="28" t="s">
        <v>2088</v>
      </c>
      <c r="F82" s="28" t="str">
        <f>CONCATENATE("INDEX(tTrad[",tNM_list[[#This Row],[name]],"],MATCH(sl_language,tTrad[[Langue]:[Langue]],0))")</f>
        <v>INDEX(tTrad[over_app_msg_1],MATCH(sl_language,tTrad[[Langue]:[Langue]],0))</v>
      </c>
      <c r="G82" s="28" t="str">
        <f ca="1">INDEX(INDIRECT("tTrad["&amp;tNM_list[[#This Row],[name]]&amp;"]"),MATCH(sl_language,tTrad[[Langue]:[Langue]],0))</f>
        <v>Elle doit être réglée dans la colonne "appearance" pour vous aider à changer la façon dont les éléments apparaissent à l'écran (seuls les deux réglages les plus utilisés sont mentionnés ici).</v>
      </c>
    </row>
    <row r="83" spans="2:7" ht="28.8" hidden="1" x14ac:dyDescent="0.3">
      <c r="B83" s="28" t="s">
        <v>1777</v>
      </c>
      <c r="C83" s="28" t="s">
        <v>1952</v>
      </c>
      <c r="E83" s="28" t="s">
        <v>2089</v>
      </c>
      <c r="F83" s="28" t="str">
        <f>CONCATENATE("INDEX(tTrad[",tNM_list[[#This Row],[name]],"],MATCH(sl_language,tTrad[[Langue]:[Langue]],0))")</f>
        <v>INDEX(tTrad[over_app_msg_2],MATCH(sl_language,tTrad[[Langue]:[Langue]],0))</v>
      </c>
      <c r="G83" s="28" t="str">
        <f ca="1">INDEX(INDIRECT("tTrad["&amp;tNM_list[[#This Row],[name]]&amp;"]"),MATCH(sl_language,tTrad[[Langue]:[Langue]],0))</f>
        <v>Type d'effet</v>
      </c>
    </row>
    <row r="84" spans="2:7" ht="28.8" hidden="1" x14ac:dyDescent="0.3">
      <c r="B84" s="29" t="s">
        <v>1778</v>
      </c>
      <c r="C84" s="28" t="s">
        <v>1953</v>
      </c>
      <c r="E84" s="28" t="s">
        <v>2090</v>
      </c>
      <c r="F84" s="28" t="str">
        <f>CONCATENATE("INDEX(tTrad[",tNM_list[[#This Row],[name]],"],MATCH(sl_language,tTrad[[Langue]:[Langue]],0))")</f>
        <v>INDEX(tTrad[over_app_msg_3],MATCH(sl_language,tTrad[[Langue]:[Langue]],0))</v>
      </c>
      <c r="G84" s="28" t="str">
        <f ca="1">INDEX(INDIRECT("tTrad["&amp;tNM_list[[#This Row],[name]]&amp;"]"),MATCH(sl_language,tTrad[[Langue]:[Langue]],0))</f>
        <v>Montre un calendrier tel que celui qui est utilisé pour "date" au début du formulaire.</v>
      </c>
    </row>
    <row r="85" spans="2:7" ht="72" hidden="1" x14ac:dyDescent="0.3">
      <c r="B85" s="28" t="s">
        <v>1779</v>
      </c>
      <c r="C85" s="28" t="s">
        <v>1954</v>
      </c>
      <c r="E85" s="28" t="s">
        <v>2091</v>
      </c>
      <c r="F85" s="28" t="str">
        <f>CONCATENATE("INDEX(tTrad[",tNM_list[[#This Row],[name]],"],MATCH(sl_language,tTrad[[Langue]:[Langue]],0))")</f>
        <v>INDEX(tTrad[over_app_msg_4],MATCH(sl_language,tTrad[[Langue]:[Langue]],0))</v>
      </c>
      <c r="G85" s="28" t="str">
        <f ca="1">INDEX(INDIRECT("tTrad["&amp;tNM_list[[#This Row],[name]]&amp;"]"),MATCH(sl_language,tTrad[[Langue]:[Langue]],0))</f>
        <v>Pour afficher plusieurs questions sur la même page, comme des tableaux ou des listes mais sous une présentation différente. Doit être paramétré au niveau du groupe (celui dans lequel toutes les questions se trouveront).</v>
      </c>
    </row>
    <row r="86" spans="2:7" ht="28.8" hidden="1" x14ac:dyDescent="0.3">
      <c r="B86" s="29" t="s">
        <v>1780</v>
      </c>
      <c r="C86" s="28" t="s">
        <v>33</v>
      </c>
      <c r="E86" s="28" t="s">
        <v>2092</v>
      </c>
      <c r="F86" s="28" t="str">
        <f>CONCATENATE("INDEX(tTrad[",tNM_list[[#This Row],[name]],"],MATCH(sl_language,tTrad[[Langue]:[Langue]],0))")</f>
        <v>INDEX(tTrad[over_calc_desc_1],MATCH(sl_language,tTrad[[Langue]:[Langue]],0))</v>
      </c>
      <c r="G86" s="28" t="str">
        <f ca="1">INDEX(INDIRECT("tTrad["&amp;tNM_list[[#This Row],[name]]&amp;"]"),MATCH(sl_language,tTrad[[Langue]:[Langue]],0))</f>
        <v>Exemples</v>
      </c>
    </row>
    <row r="87" spans="2:7" ht="72" hidden="1" x14ac:dyDescent="0.3">
      <c r="B87" s="28" t="s">
        <v>1781</v>
      </c>
      <c r="C87" s="28" t="s">
        <v>1955</v>
      </c>
      <c r="E87" s="28" t="s">
        <v>2093</v>
      </c>
      <c r="F87" s="28" t="str">
        <f>CONCATENATE("INDEX(tTrad[",tNM_list[[#This Row],[name]],"],MATCH(sl_language,tTrad[[Langue]:[Langue]],0))")</f>
        <v>INDEX(tTrad[over_calc_msg_1],MATCH(sl_language,tTrad[[Langue]:[Langue]],0))</v>
      </c>
      <c r="G87" s="28" t="str">
        <f ca="1">INDEX(INDIRECT("tTrad["&amp;tNM_list[[#This Row],[name]]&amp;"]"),MATCH(sl_language,tTrad[[Langue]:[Langue]],0))</f>
        <v>Ils doivent figurer dans la colonne pour calculer les éléments basés sur les résultats d'enquête (ex: un âge en comparant la date d'enquête et la date de naissance, une somme d'éléments, etc.).</v>
      </c>
    </row>
    <row r="88" spans="2:7" ht="28.8" hidden="1" x14ac:dyDescent="0.3">
      <c r="B88" s="29" t="s">
        <v>1782</v>
      </c>
      <c r="C88" s="28" t="s">
        <v>1956</v>
      </c>
      <c r="E88" s="28" t="s">
        <v>2094</v>
      </c>
      <c r="F88" s="28" t="str">
        <f>CONCATENATE("INDEX(tTrad[",tNM_list[[#This Row],[name]],"],MATCH(sl_language,tTrad[[Langue]:[Langue]],0))")</f>
        <v>INDEX(tTrad[over_calc_msg_2],MATCH(sl_language,tTrad[[Langue]:[Langue]],0))</v>
      </c>
      <c r="G88" s="28" t="str">
        <f ca="1">INDEX(INDIRECT("tTrad["&amp;tNM_list[[#This Row],[name]]&amp;"]"),MATCH(sl_language,tTrad[[Langue]:[Langue]],0))</f>
        <v>Type de calcul</v>
      </c>
    </row>
    <row r="89" spans="2:7" ht="43.2" hidden="1" x14ac:dyDescent="0.3">
      <c r="B89" s="28" t="s">
        <v>1783</v>
      </c>
      <c r="C89" s="28" t="s">
        <v>1957</v>
      </c>
      <c r="E89" s="28" t="s">
        <v>2095</v>
      </c>
      <c r="F89" s="28" t="str">
        <f>CONCATENATE("INDEX(tTrad[",tNM_list[[#This Row],[name]],"],MATCH(sl_language,tTrad[[Langue]:[Langue]],0))")</f>
        <v>INDEX(tTrad[over_calc_msg_3],MATCH(sl_language,tTrad[[Langue]:[Langue]],0))</v>
      </c>
      <c r="G89" s="28" t="str">
        <f ca="1">INDEX(INDIRECT("tTrad["&amp;tNM_list[[#This Row],[name]]&amp;"]"),MATCH(sl_language,tTrad[[Langue]:[Langue]],0))</f>
        <v>Quantité d'eau pour un récipient donné d'après sa capacité (LITRE) et le nombre de trajets effectués (JOURNEY).</v>
      </c>
    </row>
    <row r="90" spans="2:7" ht="72" hidden="1" x14ac:dyDescent="0.3">
      <c r="B90" s="29" t="s">
        <v>1784</v>
      </c>
      <c r="C90" s="28" t="s">
        <v>2223</v>
      </c>
      <c r="E90" s="28" t="s">
        <v>2224</v>
      </c>
      <c r="F90" s="28" t="str">
        <f>CONCATENATE("INDEX(tTrad[",tNM_list[[#This Row],[name]],"],MATCH(sl_language,tTrad[[Langue]:[Langue]],0))")</f>
        <v>INDEX(tTrad[over_calc_msg_4],MATCH(sl_language,tTrad[[Langue]:[Langue]],0))</v>
      </c>
      <c r="G90" s="28" t="str">
        <f ca="1">INDEX(INDIRECT("tTrad["&amp;tNM_list[[#This Row],[name]]&amp;"]"),MATCH(sl_language,tTrad[[Langue]:[Langue]],0))</f>
        <v xml:space="preserve">    Ces calculs n'apparaîtront pas à l'écran. Si vous voulez que les résultats du calcul apparaissent à l'écran, vous devez créer une une question"note" demandant la réponse calculée (check English).</v>
      </c>
    </row>
    <row r="91" spans="2:7" hidden="1" x14ac:dyDescent="0.3">
      <c r="B91" s="28" t="s">
        <v>1785</v>
      </c>
      <c r="F91" s="28" t="str">
        <f>CONCATENATE("INDEX(tTrad[",tNM_list[[#This Row],[name]],"],MATCH(sl_language,tTrad[[Langue]:[Langue]],0))")</f>
        <v>INDEX(tTrad[over_calc_msg_5],MATCH(sl_language,tTrad[[Langue]:[Langue]],0))</v>
      </c>
      <c r="G91" s="28">
        <f ca="1">INDEX(INDIRECT("tTrad["&amp;tNM_list[[#This Row],[name]]&amp;"]"),MATCH(sl_language,tTrad[[Langue]:[Langue]],0))</f>
        <v>0</v>
      </c>
    </row>
    <row r="92" spans="2:7" ht="28.8" hidden="1" x14ac:dyDescent="0.3">
      <c r="B92" s="29" t="s">
        <v>1786</v>
      </c>
      <c r="C92" s="28" t="s">
        <v>33</v>
      </c>
      <c r="E92" s="28" t="s">
        <v>2092</v>
      </c>
      <c r="F92" s="28" t="str">
        <f>CONCATENATE("INDEX(tTrad[",tNM_list[[#This Row],[name]],"],MATCH(sl_language,tTrad[[Langue]:[Langue]],0))")</f>
        <v>INDEX(tTrad[over_cond_desc_1],MATCH(sl_language,tTrad[[Langue]:[Langue]],0))</v>
      </c>
      <c r="G92" s="28" t="str">
        <f ca="1">INDEX(INDIRECT("tTrad["&amp;tNM_list[[#This Row],[name]]&amp;"]"),MATCH(sl_language,tTrad[[Langue]:[Langue]],0))</f>
        <v>Exemples</v>
      </c>
    </row>
    <row r="93" spans="2:7" ht="28.8" hidden="1" x14ac:dyDescent="0.3">
      <c r="B93" s="28" t="s">
        <v>1787</v>
      </c>
      <c r="C93" s="28" t="s">
        <v>1958</v>
      </c>
      <c r="E93" s="28" t="s">
        <v>1958</v>
      </c>
      <c r="F93" s="28" t="str">
        <f>CONCATENATE("INDEX(tTrad[",tNM_list[[#This Row],[name]],"],MATCH(sl_language,tTrad[[Langue]:[Langue]],0))")</f>
        <v>INDEX(tTrad[over_cond_desc_2],MATCH(sl_language,tTrad[[Langue]:[Langue]],0))</v>
      </c>
      <c r="G93" s="28" t="str">
        <f ca="1">INDEX(INDIRECT("tTrad["&amp;tNM_list[[#This Row],[name]]&amp;"]"),MATCH(sl_language,tTrad[[Langue]:[Langue]],0))</f>
        <v>${NBWOMENREPROD}&gt;0</v>
      </c>
    </row>
    <row r="94" spans="2:7" ht="28.8" hidden="1" x14ac:dyDescent="0.3">
      <c r="B94" s="29" t="s">
        <v>1788</v>
      </c>
      <c r="C94" s="28" t="s">
        <v>96</v>
      </c>
      <c r="E94" s="28" t="s">
        <v>96</v>
      </c>
      <c r="F94" s="28" t="str">
        <f>CONCATENATE("INDEX(tTrad[",tNM_list[[#This Row],[name]],"],MATCH(sl_language,tTrad[[Langue]:[Langue]],0))")</f>
        <v>INDEX(tTrad[over_cond_desc_3],MATCH(sl_language,tTrad[[Langue]:[Langue]],0))</v>
      </c>
      <c r="G94" s="28" t="str">
        <f ca="1">INDEX(INDIRECT("tTrad["&amp;tNM_list[[#This Row],[name]]&amp;"]"),MATCH(sl_language,tTrad[[Langue]:[Langue]],0))</f>
        <v>selected(${ENUMERATOR},'96')</v>
      </c>
    </row>
    <row r="95" spans="2:7" ht="28.8" hidden="1" x14ac:dyDescent="0.3">
      <c r="B95" s="28" t="s">
        <v>1789</v>
      </c>
      <c r="C95" s="28" t="s">
        <v>1959</v>
      </c>
      <c r="E95" s="28" t="s">
        <v>1959</v>
      </c>
      <c r="F95" s="28" t="str">
        <f>CONCATENATE("INDEX(tTrad[",tNM_list[[#This Row],[name]],"],MATCH(sl_language,tTrad[[Langue]:[Langue]],0))")</f>
        <v>INDEX(tTrad[over_cond_desc_4],MATCH(sl_language,tTrad[[Langue]:[Langue]],0))</v>
      </c>
      <c r="G95" s="28" t="str">
        <f ca="1">INDEX(INDIRECT("tTrad["&amp;tNM_list[[#This Row],[name]]&amp;"]"),MATCH(sl_language,tTrad[[Langue]:[Langue]],0))</f>
        <v>not(selected(${LATRINETYPE},'2'))</v>
      </c>
    </row>
    <row r="96" spans="2:7" ht="43.2" hidden="1" x14ac:dyDescent="0.3">
      <c r="B96" s="29" t="s">
        <v>1790</v>
      </c>
      <c r="C96" s="28" t="s">
        <v>2225</v>
      </c>
      <c r="E96" s="28" t="s">
        <v>2226</v>
      </c>
      <c r="F96" s="28" t="str">
        <f>CONCATENATE("INDEX(tTrad[",tNM_list[[#This Row],[name]],"],MATCH(sl_language,tTrad[[Langue]:[Langue]],0))")</f>
        <v>INDEX(tTrad[over_cond_desc_6],MATCH(sl_language,tTrad[[Langue]:[Langue]],0))</v>
      </c>
      <c r="G96" s="28" t="str">
        <f ca="1">INDEX(INDIRECT("tTrad["&amp;tNM_list[[#This Row],[name]]&amp;"]"),MATCH(sl_language,tTrad[[Langue]:[Langue]],0))</f>
        <v xml:space="preserve">    Vous ne pouvez pas faire référence à une variable qui recevra une valeur plus loin dans le formulaire.</v>
      </c>
    </row>
    <row r="97" spans="2:7" ht="86.4" hidden="1" x14ac:dyDescent="0.3">
      <c r="B97" s="28" t="s">
        <v>1791</v>
      </c>
      <c r="C97" s="28" t="s">
        <v>2227</v>
      </c>
      <c r="E97" s="28" t="s">
        <v>2228</v>
      </c>
      <c r="F97" s="28" t="str">
        <f>CONCATENATE("INDEX(tTrad[",tNM_list[[#This Row],[name]],"],MATCH(sl_language,tTrad[[Langue]:[Langue]],0))")</f>
        <v>INDEX(tTrad[over_cond_desc_7],MATCH(sl_language,tTrad[[Langue]:[Langue]],0))</v>
      </c>
      <c r="G97" s="28" t="str">
        <f ca="1">INDEX(INDIRECT("tTrad["&amp;tNM_list[[#This Row],[name]]&amp;"]"),MATCH(sl_language,tTrad[[Langue]:[Langue]],0))</f>
        <v xml:space="preserve">    Lorsque vous utilisez selected(${Variable}, ’youroption’), vous devez TOUJOURS utiliser des guillemets simples (apostrophes), y compris pour les nombres. Sinon vous recevrez un message d'erreur au moment de télécharger le formulaire.</v>
      </c>
    </row>
    <row r="98" spans="2:7" ht="115.2" hidden="1" x14ac:dyDescent="0.3">
      <c r="B98" s="29" t="s">
        <v>1792</v>
      </c>
      <c r="C98" s="28" t="s">
        <v>1962</v>
      </c>
      <c r="E98" s="28" t="s">
        <v>2098</v>
      </c>
      <c r="F98" s="28" t="str">
        <f>CONCATENATE("INDEX(tTrad[",tNM_list[[#This Row],[name]],"],MATCH(sl_language,tTrad[[Langue]:[Langue]],0))")</f>
        <v>INDEX(tTrad[over_cond_msg_1],MATCH(sl_language,tTrad[[Langue]:[Langue]],0))</v>
      </c>
      <c r="G98" s="28" t="str">
        <f ca="1">INDEX(INDIRECT("tTrad["&amp;tNM_list[[#This Row],[name]]&amp;"]"),MATCH(sl_language,tTrad[[Langue]:[Langue]],0))</f>
        <v>Celles-ci doivent mises dans la colonne "relevant" (pertinent) pour spécifier si une question ou un groupe de questions ne devraient apparaître que dans certains cas. Si vous ajoutez plus qu'une condition, il vous faut utiliser les opérateurs AND/OR (ET/OU) pour spécifier si vous voulez que toutes les conditions s'appliquent ou juste une.</v>
      </c>
    </row>
    <row r="99" spans="2:7" ht="28.8" hidden="1" x14ac:dyDescent="0.3">
      <c r="B99" s="28" t="s">
        <v>1793</v>
      </c>
      <c r="C99" s="28" t="s">
        <v>1963</v>
      </c>
      <c r="E99" s="28" t="s">
        <v>2099</v>
      </c>
      <c r="F99" s="28" t="str">
        <f>CONCATENATE("INDEX(tTrad[",tNM_list[[#This Row],[name]],"],MATCH(sl_language,tTrad[[Langue]:[Langue]],0))")</f>
        <v>INDEX(tTrad[over_cond_msg_2],MATCH(sl_language,tTrad[[Langue]:[Langue]],0))</v>
      </c>
      <c r="G99" s="28" t="str">
        <f ca="1">INDEX(INDIRECT("tTrad["&amp;tNM_list[[#This Row],[name]]&amp;"]"),MATCH(sl_language,tTrad[[Langue]:[Langue]],0))</f>
        <v>Type de condition</v>
      </c>
    </row>
    <row r="100" spans="2:7" ht="43.2" hidden="1" x14ac:dyDescent="0.3">
      <c r="B100" s="29" t="s">
        <v>1794</v>
      </c>
      <c r="C100" s="28" t="s">
        <v>1964</v>
      </c>
      <c r="E100" s="28" t="s">
        <v>2100</v>
      </c>
      <c r="F100" s="28" t="str">
        <f>CONCATENATE("INDEX(tTrad[",tNM_list[[#This Row],[name]],"],MATCH(sl_language,tTrad[[Langue]:[Langue]],0))")</f>
        <v>INDEX(tTrad[over_cond_msg_3],MATCH(sl_language,tTrad[[Langue]:[Langue]],0))</v>
      </c>
      <c r="G100" s="28" t="str">
        <f ca="1">INDEX(INDIRECT("tTrad["&amp;tNM_list[[#This Row],[name]]&amp;"]"),MATCH(sl_language,tTrad[[Langue]:[Langue]],0))</f>
        <v>Les questions sur l'hygiène féminine n'apparaissent que si la variable “NBWOMENREPROD” est supérieure à 0.</v>
      </c>
    </row>
    <row r="101" spans="2:7" ht="57.6" hidden="1" x14ac:dyDescent="0.3">
      <c r="B101" s="28" t="s">
        <v>1795</v>
      </c>
      <c r="C101" s="28" t="s">
        <v>1965</v>
      </c>
      <c r="E101" s="28" t="s">
        <v>2101</v>
      </c>
      <c r="F101" s="28" t="str">
        <f>CONCATENATE("INDEX(tTrad[",tNM_list[[#This Row],[name]],"],MATCH(sl_language,tTrad[[Langue]:[Langue]],0))")</f>
        <v>INDEX(tTrad[over_cond_msg_4],MATCH(sl_language,tTrad[[Langue]:[Langue]],0))</v>
      </c>
      <c r="G101" s="28" t="str">
        <f ca="1">INDEX(INDIRECT("tTrad["&amp;tNM_list[[#This Row],[name]]&amp;"]"),MATCH(sl_language,tTrad[[Langue]:[Langue]],0))</f>
        <v>La question "Si autre, merci de spécifier:" apparaît si la variable “ENUMERATOR” est égale à "96" (ce qui correspond au code pour "Autre").</v>
      </c>
    </row>
    <row r="102" spans="2:7" ht="86.4" hidden="1" x14ac:dyDescent="0.3">
      <c r="B102" s="29" t="s">
        <v>1796</v>
      </c>
      <c r="C102" s="28" t="s">
        <v>1966</v>
      </c>
      <c r="E102" s="28" t="s">
        <v>2102</v>
      </c>
      <c r="F102" s="28" t="str">
        <f>CONCATENATE("INDEX(tTrad[",tNM_list[[#This Row],[name]],"],MATCH(sl_language,tTrad[[Langue]:[Langue]],0))")</f>
        <v>INDEX(tTrad[over_cond_msg_5],MATCH(sl_language,tTrad[[Langue]:[Langue]],0))</v>
      </c>
      <c r="G102" s="28" t="str">
        <f ca="1">INDEX(INDIRECT("tTrad["&amp;tNM_list[[#This Row],[name]]&amp;"]"),MATCH(sl_language,tTrad[[Langue]:[Langue]],0))</f>
        <v>La question n'apparaît que si la variable “LATRINETYPE” n'obtient pas la valeur "2" (c'est-à-dire "pit latrine") AJOUTER PARENTHÈSE. Donc tout autre choix que "2" à la question "IDType" fera apparaître la question LATRINETYPE.</v>
      </c>
    </row>
    <row r="103" spans="2:7" ht="28.8" hidden="1" x14ac:dyDescent="0.3">
      <c r="B103" s="28" t="s">
        <v>1797</v>
      </c>
      <c r="C103" s="28" t="s">
        <v>33</v>
      </c>
      <c r="E103" s="28" t="s">
        <v>2092</v>
      </c>
      <c r="F103" s="28" t="str">
        <f>CONCATENATE("INDEX(tTrad[",tNM_list[[#This Row],[name]],"],MATCH(sl_language,tTrad[[Langue]:[Langue]],0))")</f>
        <v>INDEX(tTrad[over_const_desc_1],MATCH(sl_language,tTrad[[Langue]:[Langue]],0))</v>
      </c>
      <c r="G103" s="28" t="str">
        <f ca="1">INDEX(INDIRECT("tTrad["&amp;tNM_list[[#This Row],[name]]&amp;"]"),MATCH(sl_language,tTrad[[Langue]:[Langue]],0))</f>
        <v>Exemples</v>
      </c>
    </row>
    <row r="104" spans="2:7" ht="28.8" hidden="1" x14ac:dyDescent="0.3">
      <c r="B104" s="29" t="s">
        <v>1798</v>
      </c>
      <c r="C104" s="28" t="s">
        <v>1967</v>
      </c>
      <c r="E104" s="28" t="s">
        <v>1967</v>
      </c>
      <c r="F104" s="28" t="str">
        <f>CONCATENATE("INDEX(tTrad[",tNM_list[[#This Row],[name]],"],MATCH(sl_language,tTrad[[Langue]:[Langue]],0))")</f>
        <v>INDEX(tTrad[over_const_desc_2],MATCH(sl_language,tTrad[[Langue]:[Langue]],0))</v>
      </c>
      <c r="G104" s="28" t="str">
        <f ca="1">INDEX(INDIRECT("tTrad["&amp;tNM_list[[#This Row],[name]]&amp;"]"),MATCH(sl_language,tTrad[[Langue]:[Langue]],0))</f>
        <v>.&gt;0 and .&lt;100</v>
      </c>
    </row>
    <row r="105" spans="2:7" ht="28.8" hidden="1" x14ac:dyDescent="0.3">
      <c r="B105" s="28" t="s">
        <v>1799</v>
      </c>
      <c r="C105" s="28" t="s">
        <v>1968</v>
      </c>
      <c r="E105" s="28" t="s">
        <v>1968</v>
      </c>
      <c r="F105" s="28" t="str">
        <f>CONCATENATE("INDEX(tTrad[",tNM_list[[#This Row],[name]],"],MATCH(sl_language,tTrad[[Langue]:[Langue]],0))")</f>
        <v>INDEX(tTrad[over_const_desc_3],MATCH(sl_language,tTrad[[Langue]:[Langue]],0))</v>
      </c>
      <c r="G105" s="28" t="str">
        <f ca="1">INDEX(INDIRECT("tTrad["&amp;tNM_list[[#This Row],[name]]&amp;"]"),MATCH(sl_language,tTrad[[Langue]:[Langue]],0))</f>
        <v>.&lt;${HHSIZE}</v>
      </c>
    </row>
    <row r="106" spans="2:7" ht="28.8" hidden="1" x14ac:dyDescent="0.3">
      <c r="B106" s="29" t="s">
        <v>1800</v>
      </c>
      <c r="C106" s="28" t="s">
        <v>1969</v>
      </c>
      <c r="E106" s="28" t="s">
        <v>2103</v>
      </c>
      <c r="F106" s="28" t="str">
        <f>CONCATENATE("INDEX(tTrad[",tNM_list[[#This Row],[name]],"],MATCH(sl_language,tTrad[[Langue]:[Langue]],0))")</f>
        <v>INDEX(tTrad[over_const_msg_1],MATCH(sl_language,tTrad[[Langue]:[Langue]],0))</v>
      </c>
      <c r="G106" s="28" t="str">
        <f ca="1">INDEX(INDIRECT("tTrad["&amp;tNM_list[[#This Row],[name]]&amp;"]"),MATCH(sl_language,tTrad[[Langue]:[Langue]],0))</f>
        <v>Celles-ci doivent être mises dans la colonne "constraints".</v>
      </c>
    </row>
    <row r="107" spans="2:7" ht="28.8" hidden="1" x14ac:dyDescent="0.3">
      <c r="B107" s="28" t="s">
        <v>1801</v>
      </c>
      <c r="C107" s="28" t="s">
        <v>1970</v>
      </c>
      <c r="E107" s="28" t="s">
        <v>2104</v>
      </c>
      <c r="F107" s="28" t="str">
        <f>CONCATENATE("INDEX(tTrad[",tNM_list[[#This Row],[name]],"],MATCH(sl_language,tTrad[[Langue]:[Langue]],0))")</f>
        <v>INDEX(tTrad[over_const_msg_2],MATCH(sl_language,tTrad[[Langue]:[Langue]],0))</v>
      </c>
      <c r="G107" s="28" t="str">
        <f ca="1">INDEX(INDIRECT("tTrad["&amp;tNM_list[[#This Row],[name]]&amp;"]"),MATCH(sl_language,tTrad[[Langue]:[Langue]],0))</f>
        <v>Type de contrainte</v>
      </c>
    </row>
    <row r="108" spans="2:7" ht="28.8" hidden="1" x14ac:dyDescent="0.3">
      <c r="B108" s="29" t="s">
        <v>1802</v>
      </c>
      <c r="C108" s="28" t="s">
        <v>1971</v>
      </c>
      <c r="E108" s="28" t="s">
        <v>2105</v>
      </c>
      <c r="F108" s="28" t="str">
        <f>CONCATENATE("INDEX(tTrad[",tNM_list[[#This Row],[name]],"],MATCH(sl_language,tTrad[[Langue]:[Langue]],0))")</f>
        <v>INDEX(tTrad[over_const_msg_3],MATCH(sl_language,tTrad[[Langue]:[Langue]],0))</v>
      </c>
      <c r="G108" s="28" t="str">
        <f ca="1">INDEX(INDIRECT("tTrad["&amp;tNM_list[[#This Row],[name]]&amp;"]"),MATCH(sl_language,tTrad[[Langue]:[Langue]],0))</f>
        <v>Le résultat pour cette question doit être SUPÉRIEUR À 0 et INFÉRIEUR à 100.</v>
      </c>
    </row>
    <row r="109" spans="2:7" ht="28.8" hidden="1" x14ac:dyDescent="0.3">
      <c r="B109" s="28" t="s">
        <v>1803</v>
      </c>
      <c r="C109" s="28" t="s">
        <v>1972</v>
      </c>
      <c r="E109" s="28" t="s">
        <v>2106</v>
      </c>
      <c r="F109" s="28" t="str">
        <f>CONCATENATE("INDEX(tTrad[",tNM_list[[#This Row],[name]],"],MATCH(sl_language,tTrad[[Langue]:[Langue]],0))")</f>
        <v>INDEX(tTrad[over_const_msg_4],MATCH(sl_language,tTrad[[Langue]:[Langue]],0))</v>
      </c>
      <c r="G109" s="28" t="str">
        <f ca="1">INDEX(INDIRECT("tTrad["&amp;tNM_list[[#This Row],[name]]&amp;"]"),MATCH(sl_language,tTrad[[Langue]:[Langue]],0))</f>
        <v>CETTE COLONNE doit être SUPÉRIEURE OU ÉGALE à la valeur de "HHSIZE".</v>
      </c>
    </row>
    <row r="110" spans="2:7" ht="43.2" hidden="1" x14ac:dyDescent="0.3">
      <c r="B110" s="29" t="s">
        <v>1804</v>
      </c>
      <c r="C110" s="28" t="s">
        <v>2229</v>
      </c>
      <c r="E110" s="28" t="s">
        <v>2230</v>
      </c>
      <c r="F110" s="28" t="str">
        <f>CONCATENATE("INDEX(tTrad[",tNM_list[[#This Row],[name]],"],MATCH(sl_language,tTrad[[Langue]:[Langue]],0))")</f>
        <v>INDEX(tTrad[over_const_msg_5],MATCH(sl_language,tTrad[[Langue]:[Langue]],0))</v>
      </c>
      <c r="G110" s="28" t="str">
        <f ca="1">INDEX(INDIRECT("tTrad["&amp;tNM_list[[#This Row],[name]]&amp;"]"),MATCH(sl_language,tTrad[[Langue]:[Langue]],0))</f>
        <v xml:space="preserve">    Vous pouvez aussi ajouter un message de contrainte dans la colonne constraint_message.</v>
      </c>
    </row>
    <row r="111" spans="2:7" ht="43.2" hidden="1" x14ac:dyDescent="0.3">
      <c r="B111" s="28" t="s">
        <v>1805</v>
      </c>
      <c r="C111" s="28" t="s">
        <v>2231</v>
      </c>
      <c r="E111" s="28" t="s">
        <v>2232</v>
      </c>
      <c r="F111" s="28" t="str">
        <f>CONCATENATE("INDEX(tTrad[",tNM_list[[#This Row],[name]],"],MATCH(sl_language,tTrad[[Langue]:[Langue]],0))")</f>
        <v>INDEX(tTrad[over_const_msg_6],MATCH(sl_language,tTrad[[Langue]:[Langue]],0))</v>
      </c>
      <c r="G111" s="28" t="str">
        <f ca="1">INDEX(INDIRECT("tTrad["&amp;tNM_list[[#This Row],[name]]&amp;"]"),MATCH(sl_language,tTrad[[Langue]:[Langue]],0))</f>
        <v xml:space="preserve">    Notez que le résultat d'une question peut être commandé à l'aide de "${VARIABLENAME}".</v>
      </c>
    </row>
    <row r="112" spans="2:7" ht="28.8" hidden="1" x14ac:dyDescent="0.3">
      <c r="B112" s="29" t="s">
        <v>1806</v>
      </c>
      <c r="C112" s="28" t="s">
        <v>1974</v>
      </c>
      <c r="E112" s="28" t="s">
        <v>2108</v>
      </c>
      <c r="F112" s="28" t="str">
        <f>CONCATENATE("INDEX(tTrad[",tNM_list[[#This Row],[name]],"],MATCH(sl_language,tTrad[[Langue]:[Langue]],0))")</f>
        <v>INDEX(tTrad[over_far_maintitle],MATCH(sl_language,tTrad[[Langue]:[Langue]],0))</v>
      </c>
      <c r="G112" s="28" t="str">
        <f ca="1">INDEX(INDIRECT("tTrad["&amp;tNM_list[[#This Row],[name]]&amp;"]"),MATCH(sl_language,tTrad[[Langue]:[Langue]],0))</f>
        <v>III. Au delà des questions individuelles</v>
      </c>
    </row>
    <row r="113" spans="2:7" ht="28.8" hidden="1" x14ac:dyDescent="0.3">
      <c r="B113" s="28" t="s">
        <v>1807</v>
      </c>
      <c r="C113" s="28" t="s">
        <v>1975</v>
      </c>
      <c r="E113" s="28" t="s">
        <v>2109</v>
      </c>
      <c r="F113" s="28" t="str">
        <f>CONCATENATE("INDEX(tTrad[",tNM_list[[#This Row],[name]],"],MATCH(sl_language,tTrad[[Langue]:[Langue]],0))")</f>
        <v>INDEX(tTrad[over_far_msg_1],MATCH(sl_language,tTrad[[Langue]:[Langue]],0))</v>
      </c>
      <c r="G113" s="28" t="str">
        <f ca="1">INDEX(INDIRECT("tTrad["&amp;tNM_list[[#This Row],[name]]&amp;"]"),MATCH(sl_language,tTrad[[Langue]:[Langue]],0))</f>
        <v>La section ci-dessous décrit différentes façons de regrouper les questions selon les objectifs.</v>
      </c>
    </row>
    <row r="114" spans="2:7" ht="28.8" hidden="1" x14ac:dyDescent="0.3">
      <c r="B114" s="29" t="s">
        <v>1808</v>
      </c>
      <c r="C114" s="28" t="s">
        <v>1976</v>
      </c>
      <c r="E114" s="28" t="s">
        <v>2110</v>
      </c>
      <c r="F114" s="28" t="str">
        <f>CONCATENATE("INDEX(tTrad[",tNM_list[[#This Row],[name]],"],MATCH(sl_language,tTrad[[Langue]:[Langue]],0))")</f>
        <v>INDEX(tTrad[over_far_subtitle_1],MATCH(sl_language,tTrad[[Langue]:[Langue]],0))</v>
      </c>
      <c r="G114" s="28" t="str">
        <f ca="1">INDEX(INDIRECT("tTrad["&amp;tNM_list[[#This Row],[name]]&amp;"]"),MATCH(sl_language,tTrad[[Langue]:[Langue]],0))</f>
        <v>III.1. Groupes</v>
      </c>
    </row>
    <row r="115" spans="2:7" ht="28.8" hidden="1" x14ac:dyDescent="0.3">
      <c r="B115" s="28" t="s">
        <v>1809</v>
      </c>
      <c r="C115" s="28" t="s">
        <v>1977</v>
      </c>
      <c r="E115" s="28" t="s">
        <v>2111</v>
      </c>
      <c r="F115" s="28" t="str">
        <f>CONCATENATE("INDEX(tTrad[",tNM_list[[#This Row],[name]],"],MATCH(sl_language,tTrad[[Langue]:[Langue]],0))")</f>
        <v>INDEX(tTrad[over_far_subtitle_2],MATCH(sl_language,tTrad[[Langue]:[Langue]],0))</v>
      </c>
      <c r="G115" s="28" t="str">
        <f ca="1">INDEX(INDIRECT("tTrad["&amp;tNM_list[[#This Row],[name]]&amp;"]"),MATCH(sl_language,tTrad[[Langue]:[Langue]],0))</f>
        <v>III.2. Répétitions</v>
      </c>
    </row>
    <row r="116" spans="2:7" ht="28.8" hidden="1" x14ac:dyDescent="0.3">
      <c r="B116" s="29" t="s">
        <v>1810</v>
      </c>
      <c r="C116" s="28" t="s">
        <v>1978</v>
      </c>
      <c r="E116" s="28" t="s">
        <v>2034</v>
      </c>
      <c r="F116" s="28" t="str">
        <f>CONCATENATE("INDEX(tTrad[",tNM_list[[#This Row],[name]],"],MATCH(sl_language,tTrad[[Langue]:[Langue]],0))")</f>
        <v>INDEX(tTrad[over_gen_maintitle],MATCH(sl_language,tTrad[[Langue]:[Langue]],0))</v>
      </c>
      <c r="G116" s="28" t="str">
        <f ca="1">INDEX(INDIRECT("tTrad["&amp;tNM_list[[#This Row],[name]]&amp;"]"),MATCH(sl_language,tTrad[[Langue]:[Langue]],0))</f>
        <v>I. Informations générales</v>
      </c>
    </row>
    <row r="117" spans="2:7" ht="28.8" hidden="1" x14ac:dyDescent="0.3">
      <c r="B117" s="28" t="s">
        <v>1811</v>
      </c>
      <c r="C117" s="28" t="s">
        <v>1979</v>
      </c>
      <c r="E117" s="28" t="s">
        <v>1979</v>
      </c>
      <c r="F117" s="28" t="str">
        <f>CONCATENATE("INDEX(tTrad[",tNM_list[[#This Row],[name]],"],MATCH(sl_language,tTrad[[Langue]:[Langue]],0))")</f>
        <v>INDEX(tTrad[over_gen_role_desc_1],MATCH(sl_language,tTrad[[Langue]:[Langue]],0))</v>
      </c>
      <c r="G117" s="28" t="str">
        <f ca="1">INDEX(INDIRECT("tTrad["&amp;tNM_list[[#This Row],[name]]&amp;"]"),MATCH(sl_language,tTrad[[Langue]:[Langue]],0))</f>
        <v>Description</v>
      </c>
    </row>
    <row r="118" spans="2:7" ht="28.8" hidden="1" x14ac:dyDescent="0.3">
      <c r="B118" s="29" t="s">
        <v>1812</v>
      </c>
      <c r="C118" s="28" t="s">
        <v>1980</v>
      </c>
      <c r="E118" s="28" t="s">
        <v>2112</v>
      </c>
      <c r="F118" s="28" t="str">
        <f>CONCATENATE("INDEX(tTrad[",tNM_list[[#This Row],[name]],"],MATCH(sl_language,tTrad[[Langue]:[Langue]],0))")</f>
        <v>INDEX(tTrad[over_gen_role_desc_10],MATCH(sl_language,tTrad[[Langue]:[Langue]],0))</v>
      </c>
      <c r="G118" s="28" t="str">
        <f ca="1">INDEX(INDIRECT("tTrad["&amp;tNM_list[[#This Row],[name]]&amp;"]"),MATCH(sl_language,tTrad[[Langue]:[Langue]],0))</f>
        <v>Permet de répéter les questions un certain nombre de fois automatiquement.</v>
      </c>
    </row>
    <row r="119" spans="2:7" ht="57.6" hidden="1" x14ac:dyDescent="0.3">
      <c r="B119" s="28" t="s">
        <v>1813</v>
      </c>
      <c r="C119" s="28" t="s">
        <v>1981</v>
      </c>
      <c r="E119" s="28" t="s">
        <v>2113</v>
      </c>
      <c r="F119" s="28" t="str">
        <f>CONCATENATE("INDEX(tTrad[",tNM_list[[#This Row],[name]],"],MATCH(sl_language,tTrad[[Langue]:[Langue]],0))")</f>
        <v>INDEX(tTrad[over_gen_role_desc_11],MATCH(sl_language,tTrad[[Langue]:[Langue]],0))</v>
      </c>
      <c r="G119" s="28" t="str">
        <f ca="1">INDEX(INDIRECT("tTrad["&amp;tNM_list[[#This Row],[name]]&amp;"]"),MATCH(sl_language,tTrad[[Langue]:[Langue]],0))</f>
        <v>C'est la colonne qui permet de paramétrer des listes en cascades (options apparaissant selon les réponses fournies aux questions précédentes).</v>
      </c>
    </row>
    <row r="120" spans="2:7" ht="28.8" hidden="1" x14ac:dyDescent="0.3">
      <c r="B120" s="29" t="s">
        <v>1814</v>
      </c>
      <c r="C120" s="28" t="s">
        <v>1982</v>
      </c>
      <c r="E120" s="28" t="s">
        <v>2114</v>
      </c>
      <c r="F120" s="28" t="str">
        <f>CONCATENATE("INDEX(tTrad[",tNM_list[[#This Row],[name]],"],MATCH(sl_language,tTrad[[Langue]:[Langue]],0))")</f>
        <v>INDEX(tTrad[over_gen_role_desc_12],MATCH(sl_language,tTrad[[Langue]:[Langue]],0))</v>
      </c>
      <c r="G120" s="28" t="str">
        <f ca="1">INDEX(INDIRECT("tTrad["&amp;tNM_list[[#This Row],[name]]&amp;"]"),MATCH(sl_language,tTrad[[Langue]:[Langue]],0))</f>
        <v>Widget à afficher (cf. plus loin: calendrier par exemple).</v>
      </c>
    </row>
    <row r="121" spans="2:7" ht="28.8" hidden="1" x14ac:dyDescent="0.3">
      <c r="B121" s="28" t="s">
        <v>1815</v>
      </c>
      <c r="C121" s="28" t="s">
        <v>1983</v>
      </c>
      <c r="E121" s="28" t="s">
        <v>2115</v>
      </c>
      <c r="F121" s="28" t="str">
        <f>CONCATENATE("INDEX(tTrad[",tNM_list[[#This Row],[name]],"],MATCH(sl_language,tTrad[[Langue]:[Langue]],0))")</f>
        <v>INDEX(tTrad[over_gen_role_desc_13],MATCH(sl_language,tTrad[[Langue]:[Langue]],0))</v>
      </c>
      <c r="G121" s="28" t="str">
        <f ca="1">INDEX(INDIRECT("tTrad["&amp;tNM_list[[#This Row],[name]]&amp;"]"),MATCH(sl_language,tTrad[[Langue]:[Langue]],0))</f>
        <v>Saisir "yes" si vous voulez rendre cette question obligatoire.</v>
      </c>
    </row>
    <row r="122" spans="2:7" ht="57.6" hidden="1" x14ac:dyDescent="0.3">
      <c r="B122" s="29" t="s">
        <v>1816</v>
      </c>
      <c r="C122" s="28" t="s">
        <v>1984</v>
      </c>
      <c r="E122" s="28" t="s">
        <v>2116</v>
      </c>
      <c r="F122" s="28" t="str">
        <f>CONCATENATE("INDEX(tTrad[",tNM_list[[#This Row],[name]],"],MATCH(sl_language,tTrad[[Langue]:[Langue]],0))")</f>
        <v>INDEX(tTrad[over_gen_role_desc_14],MATCH(sl_language,tTrad[[Langue]:[Langue]],0))</v>
      </c>
      <c r="G122" s="28" t="str">
        <f ca="1">INDEX(INDIRECT("tTrad["&amp;tNM_list[[#This Row],[name]]&amp;"]"),MATCH(sl_language,tTrad[[Langue]:[Langue]],0))</f>
        <v>C'est la colonne qui permet de visualiser les modalités telles que les photos, du texte, etc (voir onglet "instructions", section II.2 pour plus d'informations).</v>
      </c>
    </row>
    <row r="123" spans="2:7" ht="57.6" hidden="1" x14ac:dyDescent="0.3">
      <c r="B123" s="28" t="s">
        <v>1817</v>
      </c>
      <c r="C123" s="28" t="s">
        <v>1985</v>
      </c>
      <c r="E123" s="28" t="s">
        <v>2117</v>
      </c>
      <c r="F123" s="28" t="str">
        <f>CONCATENATE("INDEX(tTrad[",tNM_list[[#This Row],[name]],"],MATCH(sl_language,tTrad[[Langue]:[Langue]],0))")</f>
        <v>INDEX(tTrad[over_gen_role_desc_15],MATCH(sl_language,tTrad[[Langue]:[Langue]],0))</v>
      </c>
      <c r="G123" s="28" t="str">
        <f ca="1">INDEX(INDIRECT("tTrad["&amp;tNM_list[[#This Row],[name]]&amp;"]"),MATCH(sl_language,tTrad[[Langue]:[Langue]],0))</f>
        <v>Pour spécifier dans quel onglet de l'analyseur Kobo vos résultats à une question donnée vont apparaître (voir la documentation sur l'analyse pour en savoir plus).</v>
      </c>
    </row>
    <row r="124" spans="2:7" ht="28.8" hidden="1" x14ac:dyDescent="0.3">
      <c r="B124" s="29" t="s">
        <v>1818</v>
      </c>
      <c r="C124" s="28" t="s">
        <v>1986</v>
      </c>
      <c r="E124" s="28" t="s">
        <v>2118</v>
      </c>
      <c r="F124" s="28" t="str">
        <f>CONCATENATE("INDEX(tTrad[",tNM_list[[#This Row],[name]],"],MATCH(sl_language,tTrad[[Langue]:[Langue]],0))")</f>
        <v>INDEX(tTrad[over_gen_role_desc_2],MATCH(sl_language,tTrad[[Langue]:[Langue]],0))</v>
      </c>
      <c r="G124" s="28" t="str">
        <f ca="1">INDEX(INDIRECT("tTrad["&amp;tNM_list[[#This Row],[name]]&amp;"]"),MATCH(sl_language,tTrad[[Langue]:[Langue]],0))</f>
        <v>Type de question (texte, image...).</v>
      </c>
    </row>
    <row r="125" spans="2:7" ht="28.8" hidden="1" x14ac:dyDescent="0.3">
      <c r="B125" s="28" t="s">
        <v>1819</v>
      </c>
      <c r="C125" s="28" t="s">
        <v>1987</v>
      </c>
      <c r="E125" s="28" t="s">
        <v>2119</v>
      </c>
      <c r="F125" s="28" t="str">
        <f>CONCATENATE("INDEX(tTrad[",tNM_list[[#This Row],[name]],"],MATCH(sl_language,tTrad[[Langue]:[Langue]],0))")</f>
        <v>INDEX(tTrad[over_gen_role_desc_3],MATCH(sl_language,tTrad[[Langue]:[Langue]],0))</v>
      </c>
      <c r="G125" s="28" t="str">
        <f ca="1">INDEX(INDIRECT("tTrad["&amp;tNM_list[[#This Row],[name]]&amp;"]"),MATCH(sl_language,tTrad[[Langue]:[Langue]],0))</f>
        <v>Nom de la question (et des colonnes dans "Output").</v>
      </c>
    </row>
    <row r="126" spans="2:7" ht="72" hidden="1" x14ac:dyDescent="0.3">
      <c r="B126" s="29" t="s">
        <v>1820</v>
      </c>
      <c r="C126" s="28" t="s">
        <v>1988</v>
      </c>
      <c r="E126" s="28" t="s">
        <v>2120</v>
      </c>
      <c r="F126" s="28" t="str">
        <f>CONCATENATE("INDEX(tTrad[",tNM_list[[#This Row],[name]],"],MATCH(sl_language,tTrad[[Langue]:[Langue]],0))")</f>
        <v>INDEX(tTrad[over_gen_role_desc_4],MATCH(sl_language,tTrad[[Langue]:[Langue]],0))</v>
      </c>
      <c r="G126" s="28" t="str">
        <f ca="1">INDEX(INDIRECT("tTrad["&amp;tNM_list[[#This Row],[name]]&amp;"]"),MATCH(sl_language,tTrad[[Langue]:[Langue]],0))</f>
        <v>Ce que l'intervieweur verra réellement dans le téléphone. Vous pouvez ajouter autant de langues que vous le désirez (ou enlever les colonnes des langues que vous ne voulez pas voir).</v>
      </c>
    </row>
    <row r="127" spans="2:7" ht="86.4" hidden="1" x14ac:dyDescent="0.3">
      <c r="B127" s="28" t="s">
        <v>1821</v>
      </c>
      <c r="C127" s="28" t="s">
        <v>1989</v>
      </c>
      <c r="E127" s="28" t="s">
        <v>2121</v>
      </c>
      <c r="F127" s="28" t="str">
        <f>CONCATENATE("INDEX(tTrad[",tNM_list[[#This Row],[name]],"],MATCH(sl_language,tTrad[[Langue]:[Langue]],0))")</f>
        <v>INDEX(tTrad[over_gen_role_desc_5],MATCH(sl_language,tTrad[[Langue]:[Langue]],0))</v>
      </c>
      <c r="G127" s="28" t="str">
        <f ca="1">INDEX(INDIRECT("tTrad["&amp;tNM_list[[#This Row],[name]]&amp;"]"),MATCH(sl_language,tTrad[[Langue]:[Langue]],0))</f>
        <v>Une note pour l'intervieweur, pour clarifier une question, faire un rappel... N'oubliez pas d'ajouter les différentes langues que vous avez incluses pour la colonne "label" ou de les retirer dans le cas contraire.</v>
      </c>
    </row>
    <row r="128" spans="2:7" ht="43.2" hidden="1" x14ac:dyDescent="0.3">
      <c r="B128" s="29" t="s">
        <v>1822</v>
      </c>
      <c r="C128" s="28" t="s">
        <v>1990</v>
      </c>
      <c r="E128" s="28" t="s">
        <v>2122</v>
      </c>
      <c r="F128" s="28" t="str">
        <f>CONCATENATE("INDEX(tTrad[",tNM_list[[#This Row],[name]],"],MATCH(sl_language,tTrad[[Langue]:[Langue]],0))")</f>
        <v>INDEX(tTrad[over_gen_role_desc_6],MATCH(sl_language,tTrad[[Langue]:[Langue]],0))</v>
      </c>
      <c r="G128" s="28" t="str">
        <f ca="1">INDEX(INDIRECT("tTrad["&amp;tNM_list[[#This Row],[name]]&amp;"]"),MATCH(sl_language,tTrad[[Langue]:[Langue]],0))</f>
        <v>Pour ajouter des contraintes aux réponses (fourchette de valeurs numériques par exemple).</v>
      </c>
    </row>
    <row r="129" spans="2:7" ht="28.8" hidden="1" x14ac:dyDescent="0.3">
      <c r="B129" s="28" t="s">
        <v>1823</v>
      </c>
      <c r="C129" s="28" t="s">
        <v>1991</v>
      </c>
      <c r="E129" s="28" t="s">
        <v>2123</v>
      </c>
      <c r="F129" s="28" t="str">
        <f>CONCATENATE("INDEX(tTrad[",tNM_list[[#This Row],[name]],"],MATCH(sl_language,tTrad[[Langue]:[Langue]],0))")</f>
        <v>INDEX(tTrad[over_gen_role_desc_7],MATCH(sl_language,tTrad[[Langue]:[Langue]],0))</v>
      </c>
      <c r="G129" s="28" t="str">
        <f ca="1">INDEX(INDIRECT("tTrad["&amp;tNM_list[[#This Row],[name]]&amp;"]"),MATCH(sl_language,tTrad[[Langue]:[Langue]],0))</f>
        <v>Message à afficher si la réponse ne respecte pas les contraintes.</v>
      </c>
    </row>
    <row r="130" spans="2:7" ht="43.2" hidden="1" x14ac:dyDescent="0.3">
      <c r="B130" s="29" t="s">
        <v>1824</v>
      </c>
      <c r="C130" s="28" t="s">
        <v>1992</v>
      </c>
      <c r="E130" s="28" t="s">
        <v>2124</v>
      </c>
      <c r="F130" s="28" t="str">
        <f>CONCATENATE("INDEX(tTrad[",tNM_list[[#This Row],[name]],"],MATCH(sl_language,tTrad[[Langue]:[Langue]],0))")</f>
        <v>INDEX(tTrad[over_gen_role_desc_8],MATCH(sl_language,tTrad[[Langue]:[Langue]],0))</v>
      </c>
      <c r="G130" s="28" t="str">
        <f ca="1">INDEX(INDIRECT("tTrad["&amp;tNM_list[[#This Row],[name]]&amp;"]"),MATCH(sl_language,tTrad[[Langue]:[Langue]],0))</f>
        <v>Calcule une valeur (“+”, “-” et EN FRANÇAIS DS LE TXT div), peut calculer un âge à partir d'un date de naissance par exemple.</v>
      </c>
    </row>
    <row r="131" spans="2:7" ht="72" hidden="1" x14ac:dyDescent="0.3">
      <c r="B131" s="28" t="s">
        <v>1825</v>
      </c>
      <c r="C131" s="28" t="s">
        <v>1993</v>
      </c>
      <c r="E131" s="28" t="s">
        <v>2125</v>
      </c>
      <c r="F131" s="28" t="str">
        <f>CONCATENATE("INDEX(tTrad[",tNM_list[[#This Row],[name]],"],MATCH(sl_language,tTrad[[Langue]:[Langue]],0))")</f>
        <v>INDEX(tTrad[over_gen_role_desc_9],MATCH(sl_language,tTrad[[Langue]:[Langue]],0))</v>
      </c>
      <c r="G131" s="28" t="str">
        <f ca="1">INDEX(INDIRECT("tTrad["&amp;tNM_list[[#This Row],[name]]&amp;"]"),MATCH(sl_language,tTrad[[Langue]:[Langue]],0))</f>
        <v>Pour ajouter une (des) condition(s) à respecter pour que la question s'affiche. Par exemple, si la réponse à la question précédente est "Autre" montrer la question "Si autre, merci de spécifier"; sinon, ne pas afficher.</v>
      </c>
    </row>
    <row r="132" spans="2:7" ht="28.8" hidden="1" x14ac:dyDescent="0.3">
      <c r="B132" s="29" t="s">
        <v>1826</v>
      </c>
      <c r="C132" s="28" t="s">
        <v>1994</v>
      </c>
      <c r="E132" s="28" t="s">
        <v>17</v>
      </c>
      <c r="F132" s="28" t="str">
        <f>CONCATENATE("INDEX(tTrad[",tNM_list[[#This Row],[name]],"],MATCH(sl_language,tTrad[[Langue]:[Langue]],0))")</f>
        <v>INDEX(tTrad[over_gen_role_msg_1],MATCH(sl_language,tTrad[[Langue]:[Langue]],0))</v>
      </c>
      <c r="G132" s="28" t="str">
        <f ca="1">INDEX(INDIRECT("tTrad["&amp;tNM_list[[#This Row],[name]]&amp;"]"),MATCH(sl_language,tTrad[[Langue]:[Langue]],0))</f>
        <v>Colonnes</v>
      </c>
    </row>
    <row r="133" spans="2:7" ht="28.8" hidden="1" x14ac:dyDescent="0.3">
      <c r="B133" s="28" t="s">
        <v>1827</v>
      </c>
      <c r="C133" s="28" t="s">
        <v>26</v>
      </c>
      <c r="E133" s="28" t="s">
        <v>26</v>
      </c>
      <c r="F133" s="28" t="str">
        <f>CONCATENATE("INDEX(tTrad[",tNM_list[[#This Row],[name]],"],MATCH(sl_language,tTrad[[Langue]:[Langue]],0))")</f>
        <v>INDEX(tTrad[over_gen_role_msg_10],MATCH(sl_language,tTrad[[Langue]:[Langue]],0))</v>
      </c>
      <c r="G133" s="28" t="str">
        <f ca="1">INDEX(INDIRECT("tTrad["&amp;tNM_list[[#This Row],[name]]&amp;"]"),MATCH(sl_language,tTrad[[Langue]:[Langue]],0))</f>
        <v>repeat_count</v>
      </c>
    </row>
    <row r="134" spans="2:7" ht="28.8" hidden="1" x14ac:dyDescent="0.3">
      <c r="B134" s="29" t="s">
        <v>1828</v>
      </c>
      <c r="C134" s="28" t="s">
        <v>27</v>
      </c>
      <c r="E134" s="28" t="s">
        <v>27</v>
      </c>
      <c r="F134" s="28" t="str">
        <f>CONCATENATE("INDEX(tTrad[",tNM_list[[#This Row],[name]],"],MATCH(sl_language,tTrad[[Langue]:[Langue]],0))")</f>
        <v>INDEX(tTrad[over_gen_role_msg_11],MATCH(sl_language,tTrad[[Langue]:[Langue]],0))</v>
      </c>
      <c r="G134" s="28" t="str">
        <f ca="1">INDEX(INDIRECT("tTrad["&amp;tNM_list[[#This Row],[name]]&amp;"]"),MATCH(sl_language,tTrad[[Langue]:[Langue]],0))</f>
        <v>choice_filter</v>
      </c>
    </row>
    <row r="135" spans="2:7" ht="28.8" hidden="1" x14ac:dyDescent="0.3">
      <c r="B135" s="28" t="s">
        <v>1829</v>
      </c>
      <c r="C135" s="28" t="s">
        <v>28</v>
      </c>
      <c r="E135" s="28" t="s">
        <v>28</v>
      </c>
      <c r="F135" s="28" t="str">
        <f>CONCATENATE("INDEX(tTrad[",tNM_list[[#This Row],[name]],"],MATCH(sl_language,tTrad[[Langue]:[Langue]],0))")</f>
        <v>INDEX(tTrad[over_gen_role_msg_12],MATCH(sl_language,tTrad[[Langue]:[Langue]],0))</v>
      </c>
      <c r="G135" s="28" t="str">
        <f ca="1">INDEX(INDIRECT("tTrad["&amp;tNM_list[[#This Row],[name]]&amp;"]"),MATCH(sl_language,tTrad[[Langue]:[Langue]],0))</f>
        <v>appearance</v>
      </c>
    </row>
    <row r="136" spans="2:7" ht="28.8" hidden="1" x14ac:dyDescent="0.3">
      <c r="B136" s="29" t="s">
        <v>1830</v>
      </c>
      <c r="C136" s="28" t="s">
        <v>29</v>
      </c>
      <c r="E136" s="28" t="s">
        <v>29</v>
      </c>
      <c r="F136" s="28" t="str">
        <f>CONCATENATE("INDEX(tTrad[",tNM_list[[#This Row],[name]],"],MATCH(sl_language,tTrad[[Langue]:[Langue]],0))")</f>
        <v>INDEX(tTrad[over_gen_role_msg_13],MATCH(sl_language,tTrad[[Langue]:[Langue]],0))</v>
      </c>
      <c r="G136" s="28" t="str">
        <f ca="1">INDEX(INDIRECT("tTrad["&amp;tNM_list[[#This Row],[name]]&amp;"]"),MATCH(sl_language,tTrad[[Langue]:[Langue]],0))</f>
        <v>required</v>
      </c>
    </row>
    <row r="137" spans="2:7" ht="28.8" hidden="1" x14ac:dyDescent="0.3">
      <c r="B137" s="28" t="s">
        <v>1831</v>
      </c>
      <c r="C137" s="28" t="s">
        <v>30</v>
      </c>
      <c r="E137" s="28" t="s">
        <v>30</v>
      </c>
      <c r="F137" s="28" t="str">
        <f>CONCATENATE("INDEX(tTrad[",tNM_list[[#This Row],[name]],"],MATCH(sl_language,tTrad[[Langue]:[Langue]],0))")</f>
        <v>INDEX(tTrad[over_gen_role_msg_14],MATCH(sl_language,tTrad[[Langue]:[Langue]],0))</v>
      </c>
      <c r="G137" s="28" t="str">
        <f ca="1">INDEX(INDIRECT("tTrad["&amp;tNM_list[[#This Row],[name]]&amp;"]"),MATCH(sl_language,tTrad[[Langue]:[Langue]],0))</f>
        <v>media::image</v>
      </c>
    </row>
    <row r="138" spans="2:7" ht="28.8" hidden="1" x14ac:dyDescent="0.3">
      <c r="B138" s="29" t="s">
        <v>1832</v>
      </c>
      <c r="C138" s="28" t="s">
        <v>31</v>
      </c>
      <c r="E138" s="28" t="s">
        <v>31</v>
      </c>
      <c r="F138" s="28" t="str">
        <f>CONCATENATE("INDEX(tTrad[",tNM_list[[#This Row],[name]],"],MATCH(sl_language,tTrad[[Langue]:[Langue]],0))")</f>
        <v>INDEX(tTrad[over_gen_role_msg_15],MATCH(sl_language,tTrad[[Langue]:[Langue]],0))</v>
      </c>
      <c r="G138" s="28" t="str">
        <f ca="1">INDEX(INDIRECT("tTrad["&amp;tNM_list[[#This Row],[name]]&amp;"]"),MATCH(sl_language,tTrad[[Langue]:[Langue]],0))</f>
        <v>analysis</v>
      </c>
    </row>
    <row r="139" spans="2:7" ht="28.8" hidden="1" x14ac:dyDescent="0.3">
      <c r="B139" s="28" t="s">
        <v>1833</v>
      </c>
      <c r="C139" s="28" t="s">
        <v>18</v>
      </c>
      <c r="E139" s="28" t="s">
        <v>18</v>
      </c>
      <c r="F139" s="28" t="str">
        <f>CONCATENATE("INDEX(tTrad[",tNM_list[[#This Row],[name]],"],MATCH(sl_language,tTrad[[Langue]:[Langue]],0))")</f>
        <v>INDEX(tTrad[over_gen_role_msg_2],MATCH(sl_language,tTrad[[Langue]:[Langue]],0))</v>
      </c>
      <c r="G139" s="28" t="str">
        <f ca="1">INDEX(INDIRECT("tTrad["&amp;tNM_list[[#This Row],[name]]&amp;"]"),MATCH(sl_language,tTrad[[Langue]:[Langue]],0))</f>
        <v>type</v>
      </c>
    </row>
    <row r="140" spans="2:7" ht="28.8" hidden="1" x14ac:dyDescent="0.3">
      <c r="B140" s="29" t="s">
        <v>1834</v>
      </c>
      <c r="C140" s="28" t="s">
        <v>19</v>
      </c>
      <c r="E140" s="28" t="s">
        <v>19</v>
      </c>
      <c r="F140" s="28" t="str">
        <f>CONCATENATE("INDEX(tTrad[",tNM_list[[#This Row],[name]],"],MATCH(sl_language,tTrad[[Langue]:[Langue]],0))")</f>
        <v>INDEX(tTrad[over_gen_role_msg_3],MATCH(sl_language,tTrad[[Langue]:[Langue]],0))</v>
      </c>
      <c r="G140" s="28" t="str">
        <f ca="1">INDEX(INDIRECT("tTrad["&amp;tNM_list[[#This Row],[name]]&amp;"]"),MATCH(sl_language,tTrad[[Langue]:[Langue]],0))</f>
        <v>name</v>
      </c>
    </row>
    <row r="141" spans="2:7" ht="28.8" hidden="1" x14ac:dyDescent="0.3">
      <c r="B141" s="28" t="s">
        <v>1835</v>
      </c>
      <c r="C141" s="28" t="s">
        <v>20</v>
      </c>
      <c r="E141" s="28" t="s">
        <v>20</v>
      </c>
      <c r="F141" s="28" t="str">
        <f>CONCATENATE("INDEX(tTrad[",tNM_list[[#This Row],[name]],"],MATCH(sl_language,tTrad[[Langue]:[Langue]],0))")</f>
        <v>INDEX(tTrad[over_gen_role_msg_4],MATCH(sl_language,tTrad[[Langue]:[Langue]],0))</v>
      </c>
      <c r="G141" s="28" t="str">
        <f ca="1">INDEX(INDIRECT("tTrad["&amp;tNM_list[[#This Row],[name]]&amp;"]"),MATCH(sl_language,tTrad[[Langue]:[Langue]],0))</f>
        <v>label::Français</v>
      </c>
    </row>
    <row r="142" spans="2:7" ht="28.8" hidden="1" x14ac:dyDescent="0.3">
      <c r="B142" s="29" t="s">
        <v>1836</v>
      </c>
      <c r="C142" s="28" t="s">
        <v>21</v>
      </c>
      <c r="E142" s="28" t="s">
        <v>21</v>
      </c>
      <c r="F142" s="28" t="str">
        <f>CONCATENATE("INDEX(tTrad[",tNM_list[[#This Row],[name]],"],MATCH(sl_language,tTrad[[Langue]:[Langue]],0))")</f>
        <v>INDEX(tTrad[over_gen_role_msg_5],MATCH(sl_language,tTrad[[Langue]:[Langue]],0))</v>
      </c>
      <c r="G142" s="28" t="str">
        <f ca="1">INDEX(INDIRECT("tTrad["&amp;tNM_list[[#This Row],[name]]&amp;"]"),MATCH(sl_language,tTrad[[Langue]:[Langue]],0))</f>
        <v>hint::Français</v>
      </c>
    </row>
    <row r="143" spans="2:7" ht="28.8" hidden="1" x14ac:dyDescent="0.3">
      <c r="B143" s="28" t="s">
        <v>1837</v>
      </c>
      <c r="C143" s="28" t="s">
        <v>22</v>
      </c>
      <c r="E143" s="28" t="s">
        <v>22</v>
      </c>
      <c r="F143" s="28" t="str">
        <f>CONCATENATE("INDEX(tTrad[",tNM_list[[#This Row],[name]],"],MATCH(sl_language,tTrad[[Langue]:[Langue]],0))")</f>
        <v>INDEX(tTrad[over_gen_role_msg_6],MATCH(sl_language,tTrad[[Langue]:[Langue]],0))</v>
      </c>
      <c r="G143" s="28" t="str">
        <f ca="1">INDEX(INDIRECT("tTrad["&amp;tNM_list[[#This Row],[name]]&amp;"]"),MATCH(sl_language,tTrad[[Langue]:[Langue]],0))</f>
        <v>constraint</v>
      </c>
    </row>
    <row r="144" spans="2:7" ht="28.8" hidden="1" x14ac:dyDescent="0.3">
      <c r="B144" s="29" t="s">
        <v>1838</v>
      </c>
      <c r="C144" s="28" t="s">
        <v>1995</v>
      </c>
      <c r="E144" s="28" t="s">
        <v>1995</v>
      </c>
      <c r="F144" s="28" t="str">
        <f>CONCATENATE("INDEX(tTrad[",tNM_list[[#This Row],[name]],"],MATCH(sl_language,tTrad[[Langue]:[Langue]],0))")</f>
        <v>INDEX(tTrad[over_gen_role_msg_7],MATCH(sl_language,tTrad[[Langue]:[Langue]],0))</v>
      </c>
      <c r="G144" s="28" t="str">
        <f ca="1">INDEX(INDIRECT("tTrad["&amp;tNM_list[[#This Row],[name]]&amp;"]"),MATCH(sl_language,tTrad[[Langue]:[Langue]],0))</f>
        <v>constraint_message::Français</v>
      </c>
    </row>
    <row r="145" spans="2:7" ht="28.8" hidden="1" x14ac:dyDescent="0.3">
      <c r="B145" s="28" t="s">
        <v>1839</v>
      </c>
      <c r="C145" s="28" t="s">
        <v>24</v>
      </c>
      <c r="E145" s="28" t="s">
        <v>24</v>
      </c>
      <c r="F145" s="28" t="str">
        <f>CONCATENATE("INDEX(tTrad[",tNM_list[[#This Row],[name]],"],MATCH(sl_language,tTrad[[Langue]:[Langue]],0))")</f>
        <v>INDEX(tTrad[over_gen_role_msg_8],MATCH(sl_language,tTrad[[Langue]:[Langue]],0))</v>
      </c>
      <c r="G145" s="28" t="str">
        <f ca="1">INDEX(INDIRECT("tTrad["&amp;tNM_list[[#This Row],[name]]&amp;"]"),MATCH(sl_language,tTrad[[Langue]:[Langue]],0))</f>
        <v>calculation</v>
      </c>
    </row>
    <row r="146" spans="2:7" ht="28.8" hidden="1" x14ac:dyDescent="0.3">
      <c r="B146" s="29" t="s">
        <v>1840</v>
      </c>
      <c r="C146" s="28" t="s">
        <v>25</v>
      </c>
      <c r="E146" s="28" t="s">
        <v>25</v>
      </c>
      <c r="F146" s="28" t="str">
        <f>CONCATENATE("INDEX(tTrad[",tNM_list[[#This Row],[name]],"],MATCH(sl_language,tTrad[[Langue]:[Langue]],0))")</f>
        <v>INDEX(tTrad[over_gen_role_msg_9],MATCH(sl_language,tTrad[[Langue]:[Langue]],0))</v>
      </c>
      <c r="G146" s="28" t="str">
        <f ca="1">INDEX(INDIRECT("tTrad["&amp;tNM_list[[#This Row],[name]]&amp;"]"),MATCH(sl_language,tTrad[[Langue]:[Langue]],0))</f>
        <v>relevant</v>
      </c>
    </row>
    <row r="147" spans="2:7" ht="28.8" hidden="1" x14ac:dyDescent="0.3">
      <c r="B147" s="28" t="s">
        <v>1705</v>
      </c>
      <c r="C147" s="28" t="s">
        <v>1996</v>
      </c>
      <c r="E147" s="28" t="s">
        <v>2126</v>
      </c>
      <c r="F147" s="28" t="str">
        <f>CONCATENATE("INDEX(tTrad[",tNM_list[[#This Row],[name]],"],MATCH(sl_language,tTrad[[Langue]:[Langue]],0))")</f>
        <v>INDEX(tTrad[over_gen_subtitle_1],MATCH(sl_language,tTrad[[Langue]:[Langue]],0))</v>
      </c>
      <c r="G147" s="28" t="str">
        <f ca="1">INDEX(INDIRECT("tTrad["&amp;tNM_list[[#This Row],[name]]&amp;"]"),MATCH(sl_language,tTrad[[Langue]:[Langue]],0))</f>
        <v>I. Information générale</v>
      </c>
    </row>
    <row r="148" spans="2:7" ht="28.8" hidden="1" x14ac:dyDescent="0.3">
      <c r="B148" s="29" t="s">
        <v>1842</v>
      </c>
      <c r="C148" s="28" t="s">
        <v>1997</v>
      </c>
      <c r="E148" s="28" t="s">
        <v>2127</v>
      </c>
      <c r="F148" s="28" t="str">
        <f>CONCATENATE("INDEX(tTrad[",tNM_list[[#This Row],[name]],"],MATCH(sl_language,tTrad[[Langue]:[Langue]],0))")</f>
        <v>INDEX(tTrad[over_gen_subtitle_2],MATCH(sl_language,tTrad[[Langue]:[Langue]],0))</v>
      </c>
      <c r="G148" s="28" t="str">
        <f ca="1">INDEX(INDIRECT("tTrad["&amp;tNM_list[[#This Row],[name]]&amp;"]"),MATCH(sl_language,tTrad[[Langue]:[Langue]],0))</f>
        <v>I.2. Rôle des colonnes</v>
      </c>
    </row>
    <row r="149" spans="2:7" ht="28.8" hidden="1" x14ac:dyDescent="0.3">
      <c r="B149" s="28" t="s">
        <v>1843</v>
      </c>
      <c r="C149" s="28" t="s">
        <v>1998</v>
      </c>
      <c r="E149" s="28" t="s">
        <v>2128</v>
      </c>
      <c r="F149" s="28" t="str">
        <f>CONCATENATE("INDEX(tTrad[",tNM_list[[#This Row],[name]],"],MATCH(sl_language,tTrad[[Langue]:[Langue]],0))")</f>
        <v>INDEX(tTrad[over_gen_type_def_1],MATCH(sl_language,tTrad[[Langue]:[Langue]],0))</v>
      </c>
      <c r="G149" s="28" t="str">
        <f ca="1">INDEX(INDIRECT("tTrad["&amp;tNM_list[[#This Row],[name]]&amp;"]"),MATCH(sl_language,tTrad[[Langue]:[Langue]],0))</f>
        <v>Pour la saisie de texte libre.</v>
      </c>
    </row>
    <row r="150" spans="2:7" ht="28.8" hidden="1" x14ac:dyDescent="0.3">
      <c r="B150" s="29" t="s">
        <v>1844</v>
      </c>
      <c r="C150" s="28" t="s">
        <v>1999</v>
      </c>
      <c r="E150" s="28" t="s">
        <v>2129</v>
      </c>
      <c r="F150" s="28" t="str">
        <f>CONCATENATE("INDEX(tTrad[",tNM_list[[#This Row],[name]],"],MATCH(sl_language,tTrad[[Langue]:[Langue]],0))")</f>
        <v>INDEX(tTrad[over_gen_type_def_10],MATCH(sl_language,tTrad[[Langue]:[Langue]],0))</v>
      </c>
      <c r="G150" s="28" t="str">
        <f ca="1">INDEX(INDIRECT("tTrad["&amp;tNM_list[[#This Row],[name]]&amp;"]"),MATCH(sl_language,tTrad[[Langue]:[Langue]],0))</f>
        <v>Pour sélectionner une date.</v>
      </c>
    </row>
    <row r="151" spans="2:7" ht="28.8" hidden="1" x14ac:dyDescent="0.3">
      <c r="B151" s="28" t="s">
        <v>1845</v>
      </c>
      <c r="C151" s="28" t="s">
        <v>2000</v>
      </c>
      <c r="E151" s="28" t="s">
        <v>2130</v>
      </c>
      <c r="F151" s="28" t="str">
        <f>CONCATENATE("INDEX(tTrad[",tNM_list[[#This Row],[name]],"],MATCH(sl_language,tTrad[[Langue]:[Langue]],0))")</f>
        <v>INDEX(tTrad[over_gen_type_def_11],MATCH(sl_language,tTrad[[Langue]:[Langue]],0))</v>
      </c>
      <c r="G151" s="28" t="str">
        <f ca="1">INDEX(INDIRECT("tTrad["&amp;tNM_list[[#This Row],[name]]&amp;"]"),MATCH(sl_language,tTrad[[Langue]:[Langue]],0))</f>
        <v>Pour sélectionner une date &amp; une heure.</v>
      </c>
    </row>
    <row r="152" spans="2:7" ht="28.8" hidden="1" x14ac:dyDescent="0.3">
      <c r="B152" s="29" t="s">
        <v>1846</v>
      </c>
      <c r="C152" s="28" t="s">
        <v>2001</v>
      </c>
      <c r="E152" s="28" t="s">
        <v>2131</v>
      </c>
      <c r="F152" s="28" t="str">
        <f>CONCATENATE("INDEX(tTrad[",tNM_list[[#This Row],[name]],"],MATCH(sl_language,tTrad[[Langue]:[Langue]],0))")</f>
        <v>INDEX(tTrad[over_gen_type_def_12],MATCH(sl_language,tTrad[[Langue]:[Langue]],0))</v>
      </c>
      <c r="G152" s="28" t="str">
        <f ca="1">INDEX(INDIRECT("tTrad["&amp;tNM_list[[#This Row],[name]]&amp;"]"),MATCH(sl_language,tTrad[[Langue]:[Langue]],0))</f>
        <v>Pour enregistrer un audio.</v>
      </c>
    </row>
    <row r="153" spans="2:7" ht="28.8" hidden="1" x14ac:dyDescent="0.3">
      <c r="B153" s="28" t="s">
        <v>1847</v>
      </c>
      <c r="C153" s="28" t="s">
        <v>2002</v>
      </c>
      <c r="E153" s="28" t="s">
        <v>2132</v>
      </c>
      <c r="F153" s="28" t="str">
        <f>CONCATENATE("INDEX(tTrad[",tNM_list[[#This Row],[name]],"],MATCH(sl_language,tTrad[[Langue]:[Langue]],0))")</f>
        <v>INDEX(tTrad[over_gen_type_def_13],MATCH(sl_language,tTrad[[Langue]:[Langue]],0))</v>
      </c>
      <c r="G153" s="28" t="str">
        <f ca="1">INDEX(INDIRECT("tTrad["&amp;tNM_list[[#This Row],[name]]&amp;"]"),MATCH(sl_language,tTrad[[Langue]:[Langue]],0))</f>
        <v>Pour enregistrer un vidéo.</v>
      </c>
    </row>
    <row r="154" spans="2:7" ht="28.8" hidden="1" x14ac:dyDescent="0.3">
      <c r="B154" s="29" t="s">
        <v>1848</v>
      </c>
      <c r="C154" s="28" t="s">
        <v>2003</v>
      </c>
      <c r="E154" s="28" t="s">
        <v>2133</v>
      </c>
      <c r="F154" s="28" t="str">
        <f>CONCATENATE("INDEX(tTrad[",tNM_list[[#This Row],[name]],"],MATCH(sl_language,tTrad[[Langue]:[Langue]],0))")</f>
        <v>INDEX(tTrad[over_gen_type_def_14],MATCH(sl_language,tTrad[[Langue]:[Langue]],0))</v>
      </c>
      <c r="G154" s="28" t="str">
        <f ca="1">INDEX(INDIRECT("tTrad["&amp;tNM_list[[#This Row],[name]]&amp;"]"),MATCH(sl_language,tTrad[[Langue]:[Langue]],0))</f>
        <v>Pour ordonner un calcul.</v>
      </c>
    </row>
    <row r="155" spans="2:7" ht="28.8" hidden="1" x14ac:dyDescent="0.3">
      <c r="B155" s="28" t="s">
        <v>1849</v>
      </c>
      <c r="C155" s="28" t="s">
        <v>2004</v>
      </c>
      <c r="E155" s="28" t="s">
        <v>2134</v>
      </c>
      <c r="F155" s="28" t="str">
        <f>CONCATENATE("INDEX(tTrad[",tNM_list[[#This Row],[name]],"],MATCH(sl_language,tTrad[[Langue]:[Langue]],0))")</f>
        <v>INDEX(tTrad[over_gen_type_def_2],MATCH(sl_language,tTrad[[Langue]:[Langue]],0))</v>
      </c>
      <c r="G155" s="28" t="str">
        <f ca="1">INDEX(INDIRECT("tTrad["&amp;tNM_list[[#This Row],[name]]&amp;"]"),MATCH(sl_language,tTrad[[Langue]:[Langue]],0))</f>
        <v>Saisie de nombres entiers ("ronds").</v>
      </c>
    </row>
    <row r="156" spans="2:7" ht="28.8" hidden="1" x14ac:dyDescent="0.3">
      <c r="B156" s="29" t="s">
        <v>1850</v>
      </c>
      <c r="C156" s="28" t="s">
        <v>2005</v>
      </c>
      <c r="E156" s="28" t="s">
        <v>2135</v>
      </c>
      <c r="F156" s="28" t="str">
        <f>CONCATENATE("INDEX(tTrad[",tNM_list[[#This Row],[name]],"],MATCH(sl_language,tTrad[[Langue]:[Langue]],0))")</f>
        <v>INDEX(tTrad[over_gen_type_def_3],MATCH(sl_language,tTrad[[Langue]:[Langue]],0))</v>
      </c>
      <c r="G156" s="28" t="str">
        <f ca="1">INDEX(INDIRECT("tTrad["&amp;tNM_list[[#This Row],[name]]&amp;"]"),MATCH(sl_language,tTrad[[Langue]:[Langue]],0))</f>
        <v>Saisie de nombres décimaux.</v>
      </c>
    </row>
    <row r="157" spans="2:7" ht="115.2" hidden="1" x14ac:dyDescent="0.3">
      <c r="B157" s="28" t="s">
        <v>1851</v>
      </c>
      <c r="C157" s="28" t="s">
        <v>2006</v>
      </c>
      <c r="E157" s="28" t="s">
        <v>2136</v>
      </c>
      <c r="F157" s="28" t="str">
        <f>CONCATENATE("INDEX(tTrad[",tNM_list[[#This Row],[name]],"],MATCH(sl_language,tTrad[[Langue]:[Langue]],0))")</f>
        <v>INDEX(tTrad[over_gen_type_def_4],MATCH(sl_language,tTrad[[Langue]:[Langue]],0))</v>
      </c>
      <c r="G157" s="28" t="str">
        <f ca="1">INDEX(INDIRECT("tTrad["&amp;tNM_list[[#This Row],[name]]&amp;"]"),MATCH(sl_language,tTrad[[Langue]:[Langue]],0))</f>
        <v>Pour les questions à choix multiples mais auxquelles vous ne pouvez sélectionner qu'une seule réponse parmi celles de la liste fournie. [option] indique ce que vous devez spécifier dans l'onglet "choices", où la liste des options est fournie. Si le nom de votre liste est "foodtype", la traduction informatique est "select_one [foodtype]".</v>
      </c>
    </row>
    <row r="158" spans="2:7" ht="43.2" hidden="1" x14ac:dyDescent="0.3">
      <c r="B158" s="29" t="s">
        <v>1852</v>
      </c>
      <c r="C158" s="28" t="s">
        <v>2007</v>
      </c>
      <c r="E158" s="28" t="s">
        <v>2137</v>
      </c>
      <c r="F158" s="28" t="str">
        <f>CONCATENATE("INDEX(tTrad[",tNM_list[[#This Row],[name]],"],MATCH(sl_language,tTrad[[Langue]:[Langue]],0))")</f>
        <v>INDEX(tTrad[over_gen_type_def_5],MATCH(sl_language,tTrad[[Langue]:[Langue]],0))</v>
      </c>
      <c r="G158" s="28" t="str">
        <f ca="1">INDEX(INDIRECT("tTrad["&amp;tNM_list[[#This Row],[name]]&amp;"]"),MATCH(sl_language,tTrad[[Langue]:[Langue]],0))</f>
        <v>Identique à select_one, hormis que l'utilisateur peut choisir autant de réponses qu'il le désire.</v>
      </c>
    </row>
    <row r="159" spans="2:7" ht="28.8" hidden="1" x14ac:dyDescent="0.3">
      <c r="B159" s="28" t="s">
        <v>1853</v>
      </c>
      <c r="C159" s="28" t="s">
        <v>2008</v>
      </c>
      <c r="E159" s="28" t="s">
        <v>2138</v>
      </c>
      <c r="F159" s="28" t="str">
        <f>CONCATENATE("INDEX(tTrad[",tNM_list[[#This Row],[name]],"],MATCH(sl_language,tTrad[[Langue]:[Langue]],0))")</f>
        <v>INDEX(tTrad[over_gen_type_def_6],MATCH(sl_language,tTrad[[Langue]:[Langue]],0))</v>
      </c>
      <c r="G159" s="28" t="str">
        <f ca="1">INDEX(INDIRECT("tTrad["&amp;tNM_list[[#This Row],[name]]&amp;"]"),MATCH(sl_language,tTrad[[Langue]:[Langue]],0))</f>
        <v>Inscrit une note sur l'écran mais n'autorise aucune saisie.</v>
      </c>
    </row>
    <row r="160" spans="2:7" ht="28.8" hidden="1" x14ac:dyDescent="0.3">
      <c r="B160" s="29" t="s">
        <v>1854</v>
      </c>
      <c r="C160" s="28" t="s">
        <v>2009</v>
      </c>
      <c r="E160" s="28" t="s">
        <v>2139</v>
      </c>
      <c r="F160" s="28" t="str">
        <f>CONCATENATE("INDEX(tTrad[",tNM_list[[#This Row],[name]],"],MATCH(sl_language,tTrad[[Langue]:[Langue]],0))")</f>
        <v>INDEX(tTrad[over_gen_type_def_7],MATCH(sl_language,tTrad[[Langue]:[Langue]],0))</v>
      </c>
      <c r="G160" s="28" t="str">
        <f ca="1">INDEX(INDIRECT("tTrad["&amp;tNM_list[[#This Row],[name]]&amp;"]"),MATCH(sl_language,tTrad[[Langue]:[Langue]],0))</f>
        <v>Pour recueillir les coordonnées GPS.</v>
      </c>
    </row>
    <row r="161" spans="2:7" ht="28.8" hidden="1" x14ac:dyDescent="0.3">
      <c r="B161" s="28" t="s">
        <v>1855</v>
      </c>
      <c r="C161" s="28" t="s">
        <v>2010</v>
      </c>
      <c r="E161" s="28" t="s">
        <v>2140</v>
      </c>
      <c r="F161" s="28" t="str">
        <f>CONCATENATE("INDEX(tTrad[",tNM_list[[#This Row],[name]],"],MATCH(sl_language,tTrad[[Langue]:[Langue]],0))")</f>
        <v>INDEX(tTrad[over_gen_type_def_8],MATCH(sl_language,tTrad[[Langue]:[Langue]],0))</v>
      </c>
      <c r="G161" s="28" t="str">
        <f ca="1">INDEX(INDIRECT("tTrad["&amp;tNM_list[[#This Row],[name]]&amp;"]"),MATCH(sl_language,tTrad[[Langue]:[Langue]],0))</f>
        <v>Pour prendre une photo.</v>
      </c>
    </row>
    <row r="162" spans="2:7" ht="28.8" hidden="1" x14ac:dyDescent="0.3">
      <c r="B162" s="29" t="s">
        <v>1856</v>
      </c>
      <c r="C162" s="28" t="s">
        <v>2011</v>
      </c>
      <c r="E162" s="28" t="s">
        <v>2141</v>
      </c>
      <c r="F162" s="28" t="str">
        <f>CONCATENATE("INDEX(tTrad[",tNM_list[[#This Row],[name]],"],MATCH(sl_language,tTrad[[Langue]:[Langue]],0))")</f>
        <v>INDEX(tTrad[over_gen_type_def_9],MATCH(sl_language,tTrad[[Langue]:[Langue]],0))</v>
      </c>
      <c r="G162" s="28" t="str">
        <f ca="1">INDEX(INDIRECT("tTrad["&amp;tNM_list[[#This Row],[name]]&amp;"]"),MATCH(sl_language,tTrad[[Langue]:[Langue]],0))</f>
        <v>Pour analyser un code-barres, mais requiert des applications supplémentaires.</v>
      </c>
    </row>
    <row r="163" spans="2:7" ht="28.8" hidden="1" x14ac:dyDescent="0.3">
      <c r="B163" s="28" t="s">
        <v>1857</v>
      </c>
      <c r="C163" s="28" t="s">
        <v>3</v>
      </c>
      <c r="E163" s="28" t="s">
        <v>3</v>
      </c>
      <c r="F163" s="28" t="str">
        <f>CONCATENATE("INDEX(tTrad[",tNM_list[[#This Row],[name]],"],MATCH(sl_language,tTrad[[Langue]:[Langue]],0))")</f>
        <v>INDEX(tTrad[over_gen_type_msg_1],MATCH(sl_language,tTrad[[Langue]:[Langue]],0))</v>
      </c>
      <c r="G163" s="28" t="str">
        <f ca="1">INDEX(INDIRECT("tTrad["&amp;tNM_list[[#This Row],[name]]&amp;"]"),MATCH(sl_language,tTrad[[Langue]:[Langue]],0))</f>
        <v>text</v>
      </c>
    </row>
    <row r="164" spans="2:7" ht="28.8" hidden="1" x14ac:dyDescent="0.3">
      <c r="B164" s="29" t="s">
        <v>1858</v>
      </c>
      <c r="C164" s="28" t="s">
        <v>12</v>
      </c>
      <c r="E164" s="28" t="s">
        <v>12</v>
      </c>
      <c r="F164" s="28" t="str">
        <f>CONCATENATE("INDEX(tTrad[",tNM_list[[#This Row],[name]],"],MATCH(sl_language,tTrad[[Langue]:[Langue]],0))")</f>
        <v>INDEX(tTrad[over_gen_type_msg_10],MATCH(sl_language,tTrad[[Langue]:[Langue]],0))</v>
      </c>
      <c r="G164" s="28" t="str">
        <f ca="1">INDEX(INDIRECT("tTrad["&amp;tNM_list[[#This Row],[name]]&amp;"]"),MATCH(sl_language,tTrad[[Langue]:[Langue]],0))</f>
        <v>date</v>
      </c>
    </row>
    <row r="165" spans="2:7" ht="28.8" hidden="1" x14ac:dyDescent="0.3">
      <c r="B165" s="28" t="s">
        <v>1859</v>
      </c>
      <c r="C165" s="28" t="s">
        <v>13</v>
      </c>
      <c r="E165" s="28" t="s">
        <v>13</v>
      </c>
      <c r="F165" s="28" t="str">
        <f>CONCATENATE("INDEX(tTrad[",tNM_list[[#This Row],[name]],"],MATCH(sl_language,tTrad[[Langue]:[Langue]],0))")</f>
        <v>INDEX(tTrad[over_gen_type_msg_11],MATCH(sl_language,tTrad[[Langue]:[Langue]],0))</v>
      </c>
      <c r="G165" s="28" t="str">
        <f ca="1">INDEX(INDIRECT("tTrad["&amp;tNM_list[[#This Row],[name]]&amp;"]"),MATCH(sl_language,tTrad[[Langue]:[Langue]],0))</f>
        <v>datetime</v>
      </c>
    </row>
    <row r="166" spans="2:7" ht="28.8" hidden="1" x14ac:dyDescent="0.3">
      <c r="B166" s="29" t="s">
        <v>1860</v>
      </c>
      <c r="C166" s="28" t="s">
        <v>14</v>
      </c>
      <c r="E166" s="28" t="s">
        <v>14</v>
      </c>
      <c r="F166" s="28" t="str">
        <f>CONCATENATE("INDEX(tTrad[",tNM_list[[#This Row],[name]],"],MATCH(sl_language,tTrad[[Langue]:[Langue]],0))")</f>
        <v>INDEX(tTrad[over_gen_type_msg_12],MATCH(sl_language,tTrad[[Langue]:[Langue]],0))</v>
      </c>
      <c r="G166" s="28" t="str">
        <f ca="1">INDEX(INDIRECT("tTrad["&amp;tNM_list[[#This Row],[name]]&amp;"]"),MATCH(sl_language,tTrad[[Langue]:[Langue]],0))</f>
        <v>audio</v>
      </c>
    </row>
    <row r="167" spans="2:7" ht="28.8" hidden="1" x14ac:dyDescent="0.3">
      <c r="B167" s="28" t="s">
        <v>1861</v>
      </c>
      <c r="C167" s="28" t="s">
        <v>15</v>
      </c>
      <c r="E167" s="28" t="s">
        <v>15</v>
      </c>
      <c r="F167" s="28" t="str">
        <f>CONCATENATE("INDEX(tTrad[",tNM_list[[#This Row],[name]],"],MATCH(sl_language,tTrad[[Langue]:[Langue]],0))")</f>
        <v>INDEX(tTrad[over_gen_type_msg_13],MATCH(sl_language,tTrad[[Langue]:[Langue]],0))</v>
      </c>
      <c r="G167" s="28" t="str">
        <f ca="1">INDEX(INDIRECT("tTrad["&amp;tNM_list[[#This Row],[name]]&amp;"]"),MATCH(sl_language,tTrad[[Langue]:[Langue]],0))</f>
        <v>video</v>
      </c>
    </row>
    <row r="168" spans="2:7" ht="28.8" hidden="1" x14ac:dyDescent="0.3">
      <c r="B168" s="29" t="s">
        <v>1862</v>
      </c>
      <c r="C168" s="28" t="s">
        <v>16</v>
      </c>
      <c r="E168" s="28" t="s">
        <v>16</v>
      </c>
      <c r="F168" s="28" t="str">
        <f>CONCATENATE("INDEX(tTrad[",tNM_list[[#This Row],[name]],"],MATCH(sl_language,tTrad[[Langue]:[Langue]],0))")</f>
        <v>INDEX(tTrad[over_gen_type_msg_14],MATCH(sl_language,tTrad[[Langue]:[Langue]],0))</v>
      </c>
      <c r="G168" s="28" t="str">
        <f ca="1">INDEX(INDIRECT("tTrad["&amp;tNM_list[[#This Row],[name]]&amp;"]"),MATCH(sl_language,tTrad[[Langue]:[Langue]],0))</f>
        <v>calculate</v>
      </c>
    </row>
    <row r="169" spans="2:7" ht="28.8" hidden="1" x14ac:dyDescent="0.3">
      <c r="B169" s="28" t="s">
        <v>1863</v>
      </c>
      <c r="C169" s="28" t="s">
        <v>2012</v>
      </c>
      <c r="E169" s="28" t="s">
        <v>4</v>
      </c>
      <c r="F169" s="28" t="str">
        <f>CONCATENATE("INDEX(tTrad[",tNM_list[[#This Row],[name]],"],MATCH(sl_language,tTrad[[Langue]:[Langue]],0))")</f>
        <v>INDEX(tTrad[over_gen_type_msg_2],MATCH(sl_language,tTrad[[Langue]:[Langue]],0))</v>
      </c>
      <c r="G169" s="28" t="str">
        <f ca="1">INDEX(INDIRECT("tTrad["&amp;tNM_list[[#This Row],[name]]&amp;"]"),MATCH(sl_language,tTrad[[Langue]:[Langue]],0))</f>
        <v>integer (nombre entier)</v>
      </c>
    </row>
    <row r="170" spans="2:7" ht="28.8" hidden="1" x14ac:dyDescent="0.3">
      <c r="B170" s="29" t="s">
        <v>1864</v>
      </c>
      <c r="C170" s="28" t="s">
        <v>2013</v>
      </c>
      <c r="E170" s="28" t="s">
        <v>5</v>
      </c>
      <c r="F170" s="28" t="str">
        <f>CONCATENATE("INDEX(tTrad[",tNM_list[[#This Row],[name]],"],MATCH(sl_language,tTrad[[Langue]:[Langue]],0))")</f>
        <v>INDEX(tTrad[over_gen_type_msg_3],MATCH(sl_language,tTrad[[Langue]:[Langue]],0))</v>
      </c>
      <c r="G170" s="28" t="str">
        <f ca="1">INDEX(INDIRECT("tTrad["&amp;tNM_list[[#This Row],[name]]&amp;"]"),MATCH(sl_language,tTrad[[Langue]:[Langue]],0))</f>
        <v>decimal (nombre décimal)</v>
      </c>
    </row>
    <row r="171" spans="2:7" ht="28.8" hidden="1" x14ac:dyDescent="0.3">
      <c r="B171" s="28" t="s">
        <v>1865</v>
      </c>
      <c r="C171" s="28" t="s">
        <v>6</v>
      </c>
      <c r="E171" s="28" t="s">
        <v>6</v>
      </c>
      <c r="F171" s="28" t="str">
        <f>CONCATENATE("INDEX(tTrad[",tNM_list[[#This Row],[name]],"],MATCH(sl_language,tTrad[[Langue]:[Langue]],0))")</f>
        <v>INDEX(tTrad[over_gen_type_msg_4],MATCH(sl_language,tTrad[[Langue]:[Langue]],0))</v>
      </c>
      <c r="G171" s="28" t="str">
        <f ca="1">INDEX(INDIRECT("tTrad["&amp;tNM_list[[#This Row],[name]]&amp;"]"),MATCH(sl_language,tTrad[[Langue]:[Langue]],0))</f>
        <v>select_one [options]</v>
      </c>
    </row>
    <row r="172" spans="2:7" ht="28.8" hidden="1" x14ac:dyDescent="0.3">
      <c r="B172" s="29" t="s">
        <v>1866</v>
      </c>
      <c r="C172" s="28" t="s">
        <v>7</v>
      </c>
      <c r="E172" s="28" t="s">
        <v>7</v>
      </c>
      <c r="F172" s="28" t="str">
        <f>CONCATENATE("INDEX(tTrad[",tNM_list[[#This Row],[name]],"],MATCH(sl_language,tTrad[[Langue]:[Langue]],0))")</f>
        <v>INDEX(tTrad[over_gen_type_msg_5],MATCH(sl_language,tTrad[[Langue]:[Langue]],0))</v>
      </c>
      <c r="G172" s="28" t="str">
        <f ca="1">INDEX(INDIRECT("tTrad["&amp;tNM_list[[#This Row],[name]]&amp;"]"),MATCH(sl_language,tTrad[[Langue]:[Langue]],0))</f>
        <v>select_multiple [options]</v>
      </c>
    </row>
    <row r="173" spans="2:7" ht="28.8" hidden="1" x14ac:dyDescent="0.3">
      <c r="B173" s="28" t="s">
        <v>1867</v>
      </c>
      <c r="C173" s="28" t="s">
        <v>2014</v>
      </c>
      <c r="E173" s="28" t="s">
        <v>8</v>
      </c>
      <c r="F173" s="28" t="str">
        <f>CONCATENATE("INDEX(tTrad[",tNM_list[[#This Row],[name]],"],MATCH(sl_language,tTrad[[Langue]:[Langue]],0))")</f>
        <v>INDEX(tTrad[over_gen_type_msg_6],MATCH(sl_language,tTrad[[Langue]:[Langue]],0))</v>
      </c>
      <c r="G173" s="28" t="str">
        <f ca="1">INDEX(INDIRECT("tTrad["&amp;tNM_list[[#This Row],[name]]&amp;"]"),MATCH(sl_language,tTrad[[Langue]:[Langue]],0))</f>
        <v>note</v>
      </c>
    </row>
    <row r="174" spans="2:7" ht="28.8" hidden="1" x14ac:dyDescent="0.3">
      <c r="B174" s="29" t="s">
        <v>1868</v>
      </c>
      <c r="C174" s="28" t="s">
        <v>9</v>
      </c>
      <c r="E174" s="28" t="s">
        <v>9</v>
      </c>
      <c r="F174" s="28" t="str">
        <f>CONCATENATE("INDEX(tTrad[",tNM_list[[#This Row],[name]],"],MATCH(sl_language,tTrad[[Langue]:[Langue]],0))")</f>
        <v>INDEX(tTrad[over_gen_type_msg_7],MATCH(sl_language,tTrad[[Langue]:[Langue]],0))</v>
      </c>
      <c r="G174" s="28" t="str">
        <f ca="1">INDEX(INDIRECT("tTrad["&amp;tNM_list[[#This Row],[name]]&amp;"]"),MATCH(sl_language,tTrad[[Langue]:[Langue]],0))</f>
        <v>geopoint</v>
      </c>
    </row>
    <row r="175" spans="2:7" ht="28.8" hidden="1" x14ac:dyDescent="0.3">
      <c r="B175" s="28" t="s">
        <v>1869</v>
      </c>
      <c r="C175" s="28" t="s">
        <v>10</v>
      </c>
      <c r="E175" s="28" t="s">
        <v>10</v>
      </c>
      <c r="F175" s="28" t="str">
        <f>CONCATENATE("INDEX(tTrad[",tNM_list[[#This Row],[name]],"],MATCH(sl_language,tTrad[[Langue]:[Langue]],0))")</f>
        <v>INDEX(tTrad[over_gen_type_msg_8],MATCH(sl_language,tTrad[[Langue]:[Langue]],0))</v>
      </c>
      <c r="G175" s="28" t="str">
        <f ca="1">INDEX(INDIRECT("tTrad["&amp;tNM_list[[#This Row],[name]]&amp;"]"),MATCH(sl_language,tTrad[[Langue]:[Langue]],0))</f>
        <v>image</v>
      </c>
    </row>
    <row r="176" spans="2:7" ht="28.8" hidden="1" x14ac:dyDescent="0.3">
      <c r="B176" s="29" t="s">
        <v>1870</v>
      </c>
      <c r="C176" s="28" t="s">
        <v>2015</v>
      </c>
      <c r="E176" s="28" t="s">
        <v>11</v>
      </c>
      <c r="F176" s="28" t="str">
        <f>CONCATENATE("INDEX(tTrad[",tNM_list[[#This Row],[name]],"],MATCH(sl_language,tTrad[[Langue]:[Langue]],0))")</f>
        <v>INDEX(tTrad[over_gen_type_msg_9],MATCH(sl_language,tTrad[[Langue]:[Langue]],0))</v>
      </c>
      <c r="G176" s="28" t="str">
        <f ca="1">INDEX(INDIRECT("tTrad["&amp;tNM_list[[#This Row],[name]]&amp;"]"),MATCH(sl_language,tTrad[[Langue]:[Langue]],0))</f>
        <v>barcode (code-barres)</v>
      </c>
    </row>
    <row r="177" spans="2:7" ht="28.8" hidden="1" x14ac:dyDescent="0.3">
      <c r="B177" s="28" t="s">
        <v>1871</v>
      </c>
      <c r="C177" s="28" t="s">
        <v>1996</v>
      </c>
      <c r="E177" s="28" t="s">
        <v>2126</v>
      </c>
      <c r="F177" s="28" t="str">
        <f>CONCATENATE("INDEX(tTrad[",tNM_list[[#This Row],[name]],"],MATCH(sl_language,tTrad[[Langue]:[Langue]],0))")</f>
        <v>INDEX(tTrad[over_gen_type_subtitle_1],MATCH(sl_language,tTrad[[Langue]:[Langue]],0))</v>
      </c>
      <c r="G177" s="28" t="str">
        <f ca="1">INDEX(INDIRECT("tTrad["&amp;tNM_list[[#This Row],[name]]&amp;"]"),MATCH(sl_language,tTrad[[Langue]:[Langue]],0))</f>
        <v>I.1. Type de questions (ou variables)</v>
      </c>
    </row>
    <row r="178" spans="2:7" ht="172.8" hidden="1" x14ac:dyDescent="0.3">
      <c r="B178" s="29" t="s">
        <v>1872</v>
      </c>
      <c r="C178" s="28" t="s">
        <v>2233</v>
      </c>
      <c r="E178" s="28" t="s">
        <v>2234</v>
      </c>
      <c r="F178" s="28" t="str">
        <f>CONCATENATE("INDEX(tTrad[",tNM_list[[#This Row],[name]],"],MATCH(sl_language,tTrad[[Langue]:[Langue]],0))")</f>
        <v>INDEX(tTrad[over_grp_msg_1],MATCH(sl_language,tTrad[[Langue]:[Langue]],0))</v>
      </c>
      <c r="G178" s="28" t="str">
        <f ca="1">INDEX(INDIRECT("tTrad["&amp;tNM_list[[#This Row],[name]]&amp;"]"),MATCH(sl_language,tTrad[[Langue]:[Langue]],0))</f>
        <v>Le regroupement de questions peut avoir plusieurs buts différents: (1) spécifier un paramètre pour tout un groupe de questions plutôt qu'une seule (ex: un saut de champ, ou encore une apparition sur un écran donné...) (2) pour faciliter l'analyse en "faisant comprendre" à l'outil d'analyse qu'il y a un lien entre les questions (voir exemple ci-dessous). 
Les questions doivent être regroupées entre les invites de commande "begin group" (début du groupe) et "end group" (fin du groupe).</v>
      </c>
    </row>
    <row r="179" spans="2:7" ht="259.2" hidden="1" x14ac:dyDescent="0.3">
      <c r="B179" s="28" t="s">
        <v>1873</v>
      </c>
      <c r="C179" s="28" t="s">
        <v>2016</v>
      </c>
      <c r="E179" s="28" t="s">
        <v>2235</v>
      </c>
      <c r="F179" s="28" t="str">
        <f>CONCATENATE("INDEX(tTrad[",tNM_list[[#This Row],[name]],"],MATCH(sl_language,tTrad[[Langue]:[Langue]],0))")</f>
        <v>INDEX(tTrad[over_rpt_msg_1],MATCH(sl_language,tTrad[[Langue]:[Langue]],0))</v>
      </c>
      <c r="G179" s="28" t="str">
        <f ca="1">INDEX(INDIRECT("tTrad["&amp;tNM_list[[#This Row],[name]]&amp;"]"),MATCH(sl_language,tTrad[[Langue]:[Langue]],0))</f>
        <v>Un groupe de questions marquées comme "repeat" signifie que les questions qui y sont rattachées seront posées plusieurs fois. Les questions doivent être regroupées entre les invites de commande "begin repeat" (commencer la répétition) et "end repeat" (terminer la répétition). Si rien n'est spécifié dans la colonne "repeat_count" (nombre de répétitions), le nombre de questions sera répété jusqu'à ce que l'enquêteur mentionne qu'il ne veut pas ajouter de nouveau groupe de questions. Si un nombre ou encore le nom de la question précédente est spécifié dans repeat_coloumn" (tel que c'est le cas ici avec le nombre de récipients), le groupe de questions apparaîtra automatiquement le même nombre de fois que le nombre indiqué dans cette question.</v>
      </c>
    </row>
    <row r="180" spans="2:7" ht="28.8" hidden="1" x14ac:dyDescent="0.3">
      <c r="B180" s="29" t="s">
        <v>1874</v>
      </c>
      <c r="C180" s="28" t="s">
        <v>2017</v>
      </c>
      <c r="E180" s="28" t="s">
        <v>2143</v>
      </c>
      <c r="F180" s="28" t="str">
        <f>CONCATENATE("INDEX(tTrad[",tNM_list[[#This Row],[name]],"],MATCH(sl_language,tTrad[[Langue]:[Langue]],0))")</f>
        <v>INDEX(tTrad[over_settings_maintitle],MATCH(sl_language,tTrad[[Langue]:[Langue]],0))</v>
      </c>
      <c r="G180" s="28" t="str">
        <f ca="1">INDEX(INDIRECT("tTrad["&amp;tNM_list[[#This Row],[name]]&amp;"]"),MATCH(sl_language,tTrad[[Langue]:[Langue]],0))</f>
        <v>II. Paramètres spécifiques</v>
      </c>
    </row>
    <row r="181" spans="2:7" ht="43.2" hidden="1" x14ac:dyDescent="0.3">
      <c r="B181" s="28" t="s">
        <v>1875</v>
      </c>
      <c r="C181" s="28" t="s">
        <v>2018</v>
      </c>
      <c r="E181" s="28" t="s">
        <v>2144</v>
      </c>
      <c r="F181" s="28" t="str">
        <f>CONCATENATE("INDEX(tTrad[",tNM_list[[#This Row],[name]],"],MATCH(sl_language,tTrad[[Langue]:[Langue]],0))")</f>
        <v>INDEX(tTrad[over_settings_msg_1],MATCH(sl_language,tTrad[[Langue]:[Langue]],0))</v>
      </c>
      <c r="G181" s="28" t="str">
        <f ca="1">INDEX(INDIRECT("tTrad["&amp;tNM_list[[#This Row],[name]]&amp;"]"),MATCH(sl_language,tTrad[[Langue]:[Langue]],0))</f>
        <v>La section ci-dessous décrit les paramètres spécifiques qui peuvent être définis pour chaque question ou groupe de questions.</v>
      </c>
    </row>
    <row r="182" spans="2:7" ht="28.8" hidden="1" x14ac:dyDescent="0.3">
      <c r="B182" s="29" t="s">
        <v>1876</v>
      </c>
      <c r="C182" s="28" t="s">
        <v>2019</v>
      </c>
      <c r="E182" s="28" t="s">
        <v>2145</v>
      </c>
      <c r="F182" s="28" t="str">
        <f>CONCATENATE("INDEX(tTrad[",tNM_list[[#This Row],[name]],"],MATCH(sl_language,tTrad[[Langue]:[Langue]],0))")</f>
        <v>INDEX(tTrad[over_settings_subtitle_1],MATCH(sl_language,tTrad[[Langue]:[Langue]],0))</v>
      </c>
      <c r="G182" s="28" t="str">
        <f ca="1">INDEX(INDIRECT("tTrad["&amp;tNM_list[[#This Row],[name]]&amp;"]"),MATCH(sl_language,tTrad[[Langue]:[Langue]],0))</f>
        <v>II.1. Contraintes sur certaines données</v>
      </c>
    </row>
    <row r="183" spans="2:7" ht="28.8" hidden="1" x14ac:dyDescent="0.3">
      <c r="B183" s="28" t="s">
        <v>1877</v>
      </c>
      <c r="C183" s="28" t="s">
        <v>2020</v>
      </c>
      <c r="E183" s="28" t="s">
        <v>2146</v>
      </c>
      <c r="F183" s="28" t="str">
        <f>CONCATENATE("INDEX(tTrad[",tNM_list[[#This Row],[name]],"],MATCH(sl_language,tTrad[[Langue]:[Langue]],0))")</f>
        <v>INDEX(tTrad[over_settings_subtitle_2],MATCH(sl_language,tTrad[[Langue]:[Langue]],0))</v>
      </c>
      <c r="G183" s="28" t="str">
        <f ca="1">INDEX(INDIRECT("tTrad["&amp;tNM_list[[#This Row],[name]]&amp;"]"),MATCH(sl_language,tTrad[[Langue]:[Langue]],0))</f>
        <v>II.2. Questions conditionnelles ("relevant")</v>
      </c>
    </row>
    <row r="184" spans="2:7" ht="28.8" hidden="1" x14ac:dyDescent="0.3">
      <c r="B184" s="29" t="s">
        <v>1878</v>
      </c>
      <c r="C184" s="28" t="s">
        <v>2021</v>
      </c>
      <c r="E184" s="28" t="s">
        <v>2147</v>
      </c>
      <c r="F184" s="28" t="str">
        <f>CONCATENATE("INDEX(tTrad[",tNM_list[[#This Row],[name]],"],MATCH(sl_language,tTrad[[Langue]:[Langue]],0))")</f>
        <v>INDEX(tTrad[over_settings_subtitle_3],MATCH(sl_language,tTrad[[Langue]:[Langue]],0))</v>
      </c>
      <c r="G184" s="28" t="str">
        <f ca="1">INDEX(INDIRECT("tTrad["&amp;tNM_list[[#This Row],[name]]&amp;"]"),MATCH(sl_language,tTrad[[Langue]:[Langue]],0))</f>
        <v>II.3. Calculs</v>
      </c>
    </row>
    <row r="185" spans="2:7" ht="28.8" hidden="1" x14ac:dyDescent="0.3">
      <c r="B185" s="28" t="s">
        <v>1879</v>
      </c>
      <c r="C185" s="28" t="s">
        <v>2022</v>
      </c>
      <c r="E185" s="28" t="s">
        <v>2148</v>
      </c>
      <c r="F185" s="28" t="str">
        <f>CONCATENATE("INDEX(tTrad[",tNM_list[[#This Row],[name]],"],MATCH(sl_language,tTrad[[Langue]:[Langue]],0))")</f>
        <v>INDEX(tTrad[over_settings_subtitle_4],MATCH(sl_language,tTrad[[Langue]:[Langue]],0))</v>
      </c>
      <c r="G185" s="28" t="str">
        <f ca="1">INDEX(INDIRECT("tTrad["&amp;tNM_list[[#This Row],[name]]&amp;"]"),MATCH(sl_language,tTrad[[Langue]:[Langue]],0))</f>
        <v>II.4. Apparence</v>
      </c>
    </row>
    <row r="186" spans="2:7" ht="28.8" hidden="1" x14ac:dyDescent="0.3">
      <c r="B186" s="29" t="s">
        <v>1880</v>
      </c>
      <c r="C186" s="28" t="s">
        <v>1996</v>
      </c>
      <c r="E186" s="28" t="s">
        <v>2126</v>
      </c>
      <c r="F186" s="28" t="str">
        <f>CONCATENATE("INDEX(tTrad[",tNM_list[[#This Row],[name]],"],MATCH(sl_language,tTrad[[Langue]:[Langue]],0))")</f>
        <v>INDEX(tTrad[over_type_subtitle_1],MATCH(sl_language,tTrad[[Langue]:[Langue]],0))</v>
      </c>
      <c r="G186" s="28" t="str">
        <f ca="1">INDEX(INDIRECT("tTrad["&amp;tNM_list[[#This Row],[name]]&amp;"]"),MATCH(sl_language,tTrad[[Langue]:[Langue]],0))</f>
        <v>I.1. Type de questions (ou variables)</v>
      </c>
    </row>
    <row r="187" spans="2:7" hidden="1" x14ac:dyDescent="0.3">
      <c r="B187" s="29"/>
    </row>
    <row r="188" spans="2:7" hidden="1" x14ac:dyDescent="0.3"/>
    <row r="189" spans="2:7" hidden="1" x14ac:dyDescent="0.3">
      <c r="B189" s="29"/>
    </row>
    <row r="190" spans="2:7" hidden="1" x14ac:dyDescent="0.3"/>
    <row r="191" spans="2:7" hidden="1" x14ac:dyDescent="0.3">
      <c r="B191" s="29"/>
    </row>
    <row r="192" spans="2:7" hidden="1" x14ac:dyDescent="0.3"/>
    <row r="193" spans="2:2" hidden="1" x14ac:dyDescent="0.3">
      <c r="B193" s="29"/>
    </row>
    <row r="194" spans="2:2" hidden="1" x14ac:dyDescent="0.3"/>
    <row r="195" spans="2:2" hidden="1" x14ac:dyDescent="0.3">
      <c r="B195" s="29"/>
    </row>
    <row r="196" spans="2:2" hidden="1" x14ac:dyDescent="0.3"/>
    <row r="197" spans="2:2" hidden="1" x14ac:dyDescent="0.3">
      <c r="B197" s="29"/>
    </row>
    <row r="198" spans="2:2" hidden="1" x14ac:dyDescent="0.3"/>
    <row r="199" spans="2:2" hidden="1" x14ac:dyDescent="0.3">
      <c r="B199" s="29"/>
    </row>
    <row r="200" spans="2:2" hidden="1" x14ac:dyDescent="0.3"/>
    <row r="201" spans="2:2" hidden="1" x14ac:dyDescent="0.3">
      <c r="B201" s="29"/>
    </row>
    <row r="202" spans="2:2" hidden="1" x14ac:dyDescent="0.3"/>
    <row r="203" spans="2:2" hidden="1" x14ac:dyDescent="0.3">
      <c r="B203" s="29"/>
    </row>
    <row r="204" spans="2:2" hidden="1" x14ac:dyDescent="0.3"/>
    <row r="205" spans="2:2" hidden="1" x14ac:dyDescent="0.3">
      <c r="B205" s="29"/>
    </row>
    <row r="206" spans="2:2" hidden="1" x14ac:dyDescent="0.3"/>
    <row r="207" spans="2:2" hidden="1" x14ac:dyDescent="0.3">
      <c r="B207" s="29"/>
    </row>
    <row r="208" spans="2:2" hidden="1" x14ac:dyDescent="0.3"/>
    <row r="209" spans="2:2" hidden="1" x14ac:dyDescent="0.3">
      <c r="B209" s="29"/>
    </row>
    <row r="210" spans="2:2" hidden="1" x14ac:dyDescent="0.3"/>
    <row r="211" spans="2:2" hidden="1" x14ac:dyDescent="0.3">
      <c r="B211" s="29"/>
    </row>
    <row r="212" spans="2:2" hidden="1" x14ac:dyDescent="0.3"/>
    <row r="213" spans="2:2" hidden="1" x14ac:dyDescent="0.3">
      <c r="B213" s="29"/>
    </row>
    <row r="214" spans="2:2" hidden="1" x14ac:dyDescent="0.3"/>
    <row r="215" spans="2:2" hidden="1" x14ac:dyDescent="0.3">
      <c r="B215" s="29"/>
    </row>
    <row r="216" spans="2:2" hidden="1" x14ac:dyDescent="0.3"/>
    <row r="217" spans="2:2" hidden="1" x14ac:dyDescent="0.3">
      <c r="B217" s="29"/>
    </row>
    <row r="218" spans="2:2" hidden="1" x14ac:dyDescent="0.3"/>
    <row r="219" spans="2:2" hidden="1" x14ac:dyDescent="0.3">
      <c r="B219" s="29"/>
    </row>
    <row r="220" spans="2:2" hidden="1" x14ac:dyDescent="0.3"/>
    <row r="221" spans="2:2" hidden="1" x14ac:dyDescent="0.3">
      <c r="B221" s="29"/>
    </row>
    <row r="222" spans="2:2" hidden="1" x14ac:dyDescent="0.3"/>
    <row r="223" spans="2:2" hidden="1" x14ac:dyDescent="0.3">
      <c r="B223" s="29"/>
    </row>
    <row r="224" spans="2:2" hidden="1" x14ac:dyDescent="0.3"/>
    <row r="225" spans="2:2" hidden="1" x14ac:dyDescent="0.3">
      <c r="B225" s="29"/>
    </row>
    <row r="226" spans="2:2" hidden="1" x14ac:dyDescent="0.3"/>
    <row r="227" spans="2:2" hidden="1" x14ac:dyDescent="0.3">
      <c r="B227" s="29"/>
    </row>
    <row r="228" spans="2:2" hidden="1" x14ac:dyDescent="0.3"/>
    <row r="229" spans="2:2" hidden="1" x14ac:dyDescent="0.3">
      <c r="B229" s="29"/>
    </row>
    <row r="230" spans="2:2" hidden="1" x14ac:dyDescent="0.3"/>
    <row r="231" spans="2:2" hidden="1" x14ac:dyDescent="0.3">
      <c r="B231" s="29"/>
    </row>
    <row r="232" spans="2:2" hidden="1" x14ac:dyDescent="0.3"/>
    <row r="233" spans="2:2" hidden="1" x14ac:dyDescent="0.3">
      <c r="B233" s="29"/>
    </row>
    <row r="234" spans="2:2" hidden="1" x14ac:dyDescent="0.3"/>
    <row r="235" spans="2:2" hidden="1" x14ac:dyDescent="0.3">
      <c r="B235" s="29"/>
    </row>
    <row r="236" spans="2:2" hidden="1" x14ac:dyDescent="0.3"/>
    <row r="237" spans="2:2" hidden="1" x14ac:dyDescent="0.3">
      <c r="B237" s="29"/>
    </row>
    <row r="238" spans="2:2" hidden="1" x14ac:dyDescent="0.3"/>
    <row r="239" spans="2:2" hidden="1" x14ac:dyDescent="0.3">
      <c r="B239" s="29"/>
    </row>
    <row r="240" spans="2:2" hidden="1" x14ac:dyDescent="0.3"/>
    <row r="241" spans="2:2" hidden="1" x14ac:dyDescent="0.3">
      <c r="B241" s="29"/>
    </row>
    <row r="242" spans="2:2" hidden="1" x14ac:dyDescent="0.3"/>
    <row r="243" spans="2:2" hidden="1" x14ac:dyDescent="0.3">
      <c r="B243" s="29"/>
    </row>
    <row r="244" spans="2:2" hidden="1" x14ac:dyDescent="0.3"/>
    <row r="245" spans="2:2" hidden="1" x14ac:dyDescent="0.3">
      <c r="B245" s="29"/>
    </row>
    <row r="246" spans="2:2" hidden="1" x14ac:dyDescent="0.3"/>
    <row r="247" spans="2:2" hidden="1" x14ac:dyDescent="0.3">
      <c r="B247" s="29"/>
    </row>
    <row r="248" spans="2:2" hidden="1" x14ac:dyDescent="0.3"/>
    <row r="249" spans="2:2" hidden="1" x14ac:dyDescent="0.3">
      <c r="B249" s="29"/>
    </row>
    <row r="250" spans="2:2" hidden="1" x14ac:dyDescent="0.3"/>
    <row r="251" spans="2:2" hidden="1" x14ac:dyDescent="0.3">
      <c r="B251" s="29"/>
    </row>
    <row r="252" spans="2:2" hidden="1" x14ac:dyDescent="0.3"/>
    <row r="253" spans="2:2" hidden="1" x14ac:dyDescent="0.3">
      <c r="B253" s="29"/>
    </row>
    <row r="254" spans="2:2" hidden="1" x14ac:dyDescent="0.3"/>
    <row r="255" spans="2:2" hidden="1" x14ac:dyDescent="0.3">
      <c r="B255" s="29"/>
    </row>
    <row r="257" spans="2:2" x14ac:dyDescent="0.3">
      <c r="B257" s="29"/>
    </row>
    <row r="259" spans="2:2" x14ac:dyDescent="0.3">
      <c r="B259" s="29"/>
    </row>
    <row r="261" spans="2:2" x14ac:dyDescent="0.3">
      <c r="B261" s="29"/>
    </row>
    <row r="263" spans="2:2" x14ac:dyDescent="0.3">
      <c r="B263" s="29"/>
    </row>
    <row r="265" spans="2:2" x14ac:dyDescent="0.3">
      <c r="B265" s="29"/>
    </row>
    <row r="267" spans="2:2" x14ac:dyDescent="0.3">
      <c r="B267" s="29"/>
    </row>
    <row r="269" spans="2:2" x14ac:dyDescent="0.3">
      <c r="B269" s="29"/>
    </row>
    <row r="271" spans="2:2" x14ac:dyDescent="0.3">
      <c r="B271" s="29"/>
    </row>
    <row r="273" spans="2:2" x14ac:dyDescent="0.3">
      <c r="B273" s="29"/>
    </row>
    <row r="275" spans="2:2" x14ac:dyDescent="0.3">
      <c r="B275" s="29"/>
    </row>
    <row r="277" spans="2:2" x14ac:dyDescent="0.3">
      <c r="B277" s="29"/>
    </row>
    <row r="279" spans="2:2" x14ac:dyDescent="0.3">
      <c r="B279" s="29"/>
    </row>
    <row r="281" spans="2:2" x14ac:dyDescent="0.3">
      <c r="B281" s="29"/>
    </row>
    <row r="283" spans="2:2" x14ac:dyDescent="0.3">
      <c r="B283" s="29"/>
    </row>
    <row r="285" spans="2:2" x14ac:dyDescent="0.3">
      <c r="B285" s="29"/>
    </row>
    <row r="287" spans="2:2" x14ac:dyDescent="0.3">
      <c r="B287" s="29"/>
    </row>
    <row r="289" spans="2:2" x14ac:dyDescent="0.3">
      <c r="B289" s="29"/>
    </row>
  </sheetData>
  <sheetProtection sheet="1" objects="1" scenarios="1"/>
  <pageMargins left="0.7" right="0.7" top="0.75" bottom="0.75" header="0.3" footer="0.3"/>
  <tableParts count="2">
    <tablePart r:id="rId1"/>
    <tablePart r:id="rId2"/>
  </tableParts>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176</vt:i4>
      </vt:variant>
    </vt:vector>
  </HeadingPairs>
  <TitlesOfParts>
    <vt:vector size="184" baseType="lpstr">
      <vt:lpstr>Introduction</vt:lpstr>
      <vt:lpstr>XLS_Overview</vt:lpstr>
      <vt:lpstr>Instructions</vt:lpstr>
      <vt:lpstr>survey</vt:lpstr>
      <vt:lpstr>choices</vt:lpstr>
      <vt:lpstr>settings</vt:lpstr>
      <vt:lpstr>troubleshooting (coming soon)</vt:lpstr>
      <vt:lpstr>META</vt:lpstr>
      <vt:lpstr>inst_adapt_msg_1</vt:lpstr>
      <vt:lpstr>inst_adapt_msg_2</vt:lpstr>
      <vt:lpstr>inst_adapt_msg_3</vt:lpstr>
      <vt:lpstr>inst_adapt_title_1</vt:lpstr>
      <vt:lpstr>inst_add_msg_1</vt:lpstr>
      <vt:lpstr>inst_add_msg_2</vt:lpstr>
      <vt:lpstr>inst_add_msg_3</vt:lpstr>
      <vt:lpstr>inst_add_title_1</vt:lpstr>
      <vt:lpstr>inst_app_title_1</vt:lpstr>
      <vt:lpstr>inst_appearance_msg_1</vt:lpstr>
      <vt:lpstr>inst_genset_msg_1</vt:lpstr>
      <vt:lpstr>inst_genset_msg_2</vt:lpstr>
      <vt:lpstr>inst_genset_msg_3</vt:lpstr>
      <vt:lpstr>inst_genset_msg_4</vt:lpstr>
      <vt:lpstr>inst_genset_msg_5</vt:lpstr>
      <vt:lpstr>inst_genset_msg_6</vt:lpstr>
      <vt:lpstr>inst_genset_msg_7</vt:lpstr>
      <vt:lpstr>inst_genset_msg_8</vt:lpstr>
      <vt:lpstr>inst_genset_title_1</vt:lpstr>
      <vt:lpstr>inst_geo_msg_1</vt:lpstr>
      <vt:lpstr>inst_geo_msg_10</vt:lpstr>
      <vt:lpstr>inst_geo_msg_11</vt:lpstr>
      <vt:lpstr>inst_geo_msg_12</vt:lpstr>
      <vt:lpstr>inst_geo_msg_13</vt:lpstr>
      <vt:lpstr>inst_geo_msg_14</vt:lpstr>
      <vt:lpstr>inst_geo_msg_15</vt:lpstr>
      <vt:lpstr>inst_geo_msg_16</vt:lpstr>
      <vt:lpstr>inst_geo_msg_17</vt:lpstr>
      <vt:lpstr>inst_geo_msg_2</vt:lpstr>
      <vt:lpstr>inst_geo_msg_3</vt:lpstr>
      <vt:lpstr>inst_geo_msg_4</vt:lpstr>
      <vt:lpstr>inst_geo_msg_5</vt:lpstr>
      <vt:lpstr>inst_geo_msg_6</vt:lpstr>
      <vt:lpstr>inst_geo_msg_7</vt:lpstr>
      <vt:lpstr>inst_geo_msg_8</vt:lpstr>
      <vt:lpstr>inst_geo_msg_9</vt:lpstr>
      <vt:lpstr>inst_geo_title_1</vt:lpstr>
      <vt:lpstr>inst_get_msg_1</vt:lpstr>
      <vt:lpstr>inst_get_msg_2</vt:lpstr>
      <vt:lpstr>inst_get_msg_3</vt:lpstr>
      <vt:lpstr>inst_get_msg_4</vt:lpstr>
      <vt:lpstr>inst_get_msg_5</vt:lpstr>
      <vt:lpstr>inst_get_title_1</vt:lpstr>
      <vt:lpstr>inst_lang_msg_1</vt:lpstr>
      <vt:lpstr>inst_lang_title_1</vt:lpstr>
      <vt:lpstr>inst_opt_msg_1</vt:lpstr>
      <vt:lpstr>inst_opt_msg_2</vt:lpstr>
      <vt:lpstr>inst_opt_msg_3</vt:lpstr>
      <vt:lpstr>inst_opt_title_1</vt:lpstr>
      <vt:lpstr>inst_prep_msg_1</vt:lpstr>
      <vt:lpstr>inst_prep_msg_2</vt:lpstr>
      <vt:lpstr>inst_prep_msg_3</vt:lpstr>
      <vt:lpstr>inst_prep_msg_4</vt:lpstr>
      <vt:lpstr>inst_prep_msg_5</vt:lpstr>
      <vt:lpstr>inst_prep_msg_6</vt:lpstr>
      <vt:lpstr>inst_prep_title_1</vt:lpstr>
      <vt:lpstr>inst_test_msg_1</vt:lpstr>
      <vt:lpstr>inst_test_msg_2</vt:lpstr>
      <vt:lpstr>inst_test_title_1</vt:lpstr>
      <vt:lpstr>intro_aim_msg1</vt:lpstr>
      <vt:lpstr>intro_aim_msg2</vt:lpstr>
      <vt:lpstr>intro_aim_msg3</vt:lpstr>
      <vt:lpstr>intro_aim_sectiontitle</vt:lpstr>
      <vt:lpstr>intro_maintitle</vt:lpstr>
      <vt:lpstr>intro_overview_msg_1</vt:lpstr>
      <vt:lpstr>intro_overview_msg_2</vt:lpstr>
      <vt:lpstr>intro_overview_msg_3</vt:lpstr>
      <vt:lpstr>intro_overview_msg_4</vt:lpstr>
      <vt:lpstr>intro_overview_msg_6</vt:lpstr>
      <vt:lpstr>intro_overview_sectiontitle</vt:lpstr>
      <vt:lpstr>over_app_msg_1</vt:lpstr>
      <vt:lpstr>over_app_msg_2</vt:lpstr>
      <vt:lpstr>over_app_msg_3</vt:lpstr>
      <vt:lpstr>over_app_msg_4</vt:lpstr>
      <vt:lpstr>over_calc_desc_1</vt:lpstr>
      <vt:lpstr>over_calc_msg_1</vt:lpstr>
      <vt:lpstr>over_calc_msg_2</vt:lpstr>
      <vt:lpstr>over_calc_msg_3</vt:lpstr>
      <vt:lpstr>over_calc_msg_4</vt:lpstr>
      <vt:lpstr>over_calc_msg_5</vt:lpstr>
      <vt:lpstr>over_cond_desc_1</vt:lpstr>
      <vt:lpstr>over_cond_desc_2</vt:lpstr>
      <vt:lpstr>over_cond_desc_3</vt:lpstr>
      <vt:lpstr>over_cond_desc_4</vt:lpstr>
      <vt:lpstr>over_cond_desc_6</vt:lpstr>
      <vt:lpstr>over_cond_desc_7</vt:lpstr>
      <vt:lpstr>over_cond_msg_1</vt:lpstr>
      <vt:lpstr>over_cond_msg_2</vt:lpstr>
      <vt:lpstr>over_cond_msg_3</vt:lpstr>
      <vt:lpstr>over_cond_msg_4</vt:lpstr>
      <vt:lpstr>over_cond_msg_5</vt:lpstr>
      <vt:lpstr>over_const_desc_1</vt:lpstr>
      <vt:lpstr>over_const_desc_2</vt:lpstr>
      <vt:lpstr>over_const_desc_3</vt:lpstr>
      <vt:lpstr>over_const_msg_1</vt:lpstr>
      <vt:lpstr>over_const_msg_2</vt:lpstr>
      <vt:lpstr>over_const_msg_3</vt:lpstr>
      <vt:lpstr>over_const_msg_4</vt:lpstr>
      <vt:lpstr>over_const_msg_5</vt:lpstr>
      <vt:lpstr>over_const_msg_6</vt:lpstr>
      <vt:lpstr>over_far_maintitle</vt:lpstr>
      <vt:lpstr>over_far_msg_1</vt:lpstr>
      <vt:lpstr>over_far_subtitle_1</vt:lpstr>
      <vt:lpstr>over_far_subtitle_2</vt:lpstr>
      <vt:lpstr>over_gen_maintitle</vt:lpstr>
      <vt:lpstr>over_gen_role_desc_1</vt:lpstr>
      <vt:lpstr>over_gen_role_desc_10</vt:lpstr>
      <vt:lpstr>over_gen_role_desc_11</vt:lpstr>
      <vt:lpstr>over_gen_role_desc_12</vt:lpstr>
      <vt:lpstr>over_gen_role_desc_13</vt:lpstr>
      <vt:lpstr>over_gen_role_desc_14</vt:lpstr>
      <vt:lpstr>over_gen_role_desc_15</vt:lpstr>
      <vt:lpstr>over_gen_role_desc_2</vt:lpstr>
      <vt:lpstr>over_gen_role_desc_3</vt:lpstr>
      <vt:lpstr>over_gen_role_desc_4</vt:lpstr>
      <vt:lpstr>over_gen_role_desc_5</vt:lpstr>
      <vt:lpstr>over_gen_role_desc_6</vt:lpstr>
      <vt:lpstr>over_gen_role_desc_7</vt:lpstr>
      <vt:lpstr>over_gen_role_desc_8</vt:lpstr>
      <vt:lpstr>over_gen_role_desc_9</vt:lpstr>
      <vt:lpstr>over_gen_role_msg_1</vt:lpstr>
      <vt:lpstr>over_gen_role_msg_10</vt:lpstr>
      <vt:lpstr>over_gen_role_msg_11</vt:lpstr>
      <vt:lpstr>over_gen_role_msg_12</vt:lpstr>
      <vt:lpstr>over_gen_role_msg_13</vt:lpstr>
      <vt:lpstr>over_gen_role_msg_14</vt:lpstr>
      <vt:lpstr>over_gen_role_msg_15</vt:lpstr>
      <vt:lpstr>over_gen_role_msg_2</vt:lpstr>
      <vt:lpstr>over_gen_role_msg_3</vt:lpstr>
      <vt:lpstr>over_gen_role_msg_4</vt:lpstr>
      <vt:lpstr>over_gen_role_msg_5</vt:lpstr>
      <vt:lpstr>over_gen_role_msg_6</vt:lpstr>
      <vt:lpstr>over_gen_role_msg_7</vt:lpstr>
      <vt:lpstr>over_gen_role_msg_8</vt:lpstr>
      <vt:lpstr>over_gen_role_msg_9</vt:lpstr>
      <vt:lpstr>over_gen_subtitle_1</vt:lpstr>
      <vt:lpstr>over_gen_subtitle_2</vt:lpstr>
      <vt:lpstr>over_gen_type_def_1</vt:lpstr>
      <vt:lpstr>over_gen_type_def_10</vt:lpstr>
      <vt:lpstr>over_gen_type_def_11</vt:lpstr>
      <vt:lpstr>over_gen_type_def_12</vt:lpstr>
      <vt:lpstr>over_gen_type_def_13</vt:lpstr>
      <vt:lpstr>over_gen_type_def_14</vt:lpstr>
      <vt:lpstr>over_gen_type_def_2</vt:lpstr>
      <vt:lpstr>over_gen_type_def_3</vt:lpstr>
      <vt:lpstr>over_gen_type_def_4</vt:lpstr>
      <vt:lpstr>over_gen_type_def_5</vt:lpstr>
      <vt:lpstr>over_gen_type_def_6</vt:lpstr>
      <vt:lpstr>over_gen_type_def_7</vt:lpstr>
      <vt:lpstr>over_gen_type_def_8</vt:lpstr>
      <vt:lpstr>over_gen_type_def_9</vt:lpstr>
      <vt:lpstr>over_gen_type_msg_1</vt:lpstr>
      <vt:lpstr>over_gen_type_msg_10</vt:lpstr>
      <vt:lpstr>over_gen_type_msg_11</vt:lpstr>
      <vt:lpstr>over_gen_type_msg_12</vt:lpstr>
      <vt:lpstr>over_gen_type_msg_13</vt:lpstr>
      <vt:lpstr>over_gen_type_msg_14</vt:lpstr>
      <vt:lpstr>over_gen_type_msg_2</vt:lpstr>
      <vt:lpstr>over_gen_type_msg_3</vt:lpstr>
      <vt:lpstr>over_gen_type_msg_4</vt:lpstr>
      <vt:lpstr>over_gen_type_msg_5</vt:lpstr>
      <vt:lpstr>over_gen_type_msg_6</vt:lpstr>
      <vt:lpstr>over_gen_type_msg_7</vt:lpstr>
      <vt:lpstr>over_gen_type_msg_8</vt:lpstr>
      <vt:lpstr>over_gen_type_msg_9</vt:lpstr>
      <vt:lpstr>over_gen_type_subtitle_1</vt:lpstr>
      <vt:lpstr>over_grp_msg_1</vt:lpstr>
      <vt:lpstr>over_rpt_msg_1</vt:lpstr>
      <vt:lpstr>over_settings_maintitle</vt:lpstr>
      <vt:lpstr>over_settings_msg_1</vt:lpstr>
      <vt:lpstr>over_settings_subtitle_1</vt:lpstr>
      <vt:lpstr>over_settings_subtitle_2</vt:lpstr>
      <vt:lpstr>over_settings_subtitle_3</vt:lpstr>
      <vt:lpstr>over_settings_subtitle_4</vt:lpstr>
      <vt:lpstr>over_type_subtitle_1</vt:lpstr>
      <vt:lpstr>sl_language</vt:lpstr>
    </vt:vector>
  </TitlesOfParts>
  <Manager/>
  <Company>Microsoft</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Martin Noblecourt (CartONG)</dc:creator>
  <cp:keywords/>
  <dc:description/>
  <cp:lastModifiedBy>Maeve</cp:lastModifiedBy>
  <cp:revision/>
  <dcterms:created xsi:type="dcterms:W3CDTF">2014-03-20T15:20:18Z</dcterms:created>
  <dcterms:modified xsi:type="dcterms:W3CDTF">2018-11-09T17:10:12Z</dcterms:modified>
  <cp:category/>
  <cp:contentStatus/>
</cp:coreProperties>
</file>